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11055"/>
  </bookViews>
  <sheets>
    <sheet name="基本" sheetId="2" r:id="rId1"/>
    <sheet name="移出増加効果（一次効果）" sheetId="11" r:id="rId2"/>
    <sheet name="移出増加効果(二次効果）" sheetId="12" r:id="rId3"/>
    <sheet name="消費増加効果（一次効果）" sheetId="5" r:id="rId4"/>
    <sheet name="消費増加効果(二次効果） " sheetId="7" r:id="rId5"/>
    <sheet name="消費増加＋自給率アップ（一次効果）" sheetId="9" r:id="rId6"/>
    <sheet name="消費増加＋自給率アップ(二次効果）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  <c r="E13" i="11"/>
  <c r="F12" i="11"/>
  <c r="E12" i="11"/>
  <c r="F11" i="11"/>
  <c r="E11" i="11"/>
  <c r="D13" i="11"/>
  <c r="D12" i="11"/>
  <c r="D11" i="11"/>
  <c r="S6" i="7" l="1"/>
  <c r="S5" i="7"/>
  <c r="S4" i="7"/>
  <c r="T6" i="12"/>
  <c r="T5" i="12"/>
  <c r="T4" i="12"/>
  <c r="F100" i="2"/>
  <c r="E100" i="2"/>
  <c r="D100" i="2"/>
  <c r="G99" i="2"/>
  <c r="G98" i="2"/>
  <c r="G97" i="2"/>
  <c r="G96" i="2"/>
  <c r="G95" i="2"/>
  <c r="G94" i="2"/>
  <c r="G100" i="2" s="1"/>
  <c r="S93" i="2"/>
  <c r="P93" i="2"/>
  <c r="M93" i="2"/>
  <c r="L93" i="2"/>
  <c r="K93" i="2"/>
  <c r="J93" i="2"/>
  <c r="I93" i="2"/>
  <c r="H93" i="2"/>
  <c r="F93" i="2"/>
  <c r="E93" i="2"/>
  <c r="D93" i="2"/>
  <c r="N92" i="2"/>
  <c r="Q92" i="2" s="1"/>
  <c r="T92" i="2" s="1"/>
  <c r="G92" i="2"/>
  <c r="O92" i="2" s="1"/>
  <c r="R92" i="2" s="1"/>
  <c r="U92" i="2" s="1"/>
  <c r="Q91" i="2"/>
  <c r="T91" i="2" s="1"/>
  <c r="N91" i="2"/>
  <c r="G91" i="2"/>
  <c r="O91" i="2" s="1"/>
  <c r="R91" i="2" s="1"/>
  <c r="U91" i="2" s="1"/>
  <c r="Q90" i="2"/>
  <c r="T90" i="2" s="1"/>
  <c r="O90" i="2"/>
  <c r="N90" i="2"/>
  <c r="G90" i="2"/>
  <c r="G93" i="2" s="1"/>
  <c r="G101" i="2" s="1"/>
  <c r="T93" i="2" l="1"/>
  <c r="O93" i="2"/>
  <c r="Q93" i="2"/>
  <c r="R90" i="2"/>
  <c r="N93" i="2"/>
  <c r="U90" i="2" l="1"/>
  <c r="U93" i="2" s="1"/>
  <c r="R93" i="2"/>
  <c r="M89" i="12" l="1"/>
  <c r="H89" i="12"/>
  <c r="P88" i="12"/>
  <c r="L88" i="12"/>
  <c r="K88" i="12"/>
  <c r="J88" i="12"/>
  <c r="H88" i="12"/>
  <c r="M87" i="12"/>
  <c r="L87" i="12"/>
  <c r="K87" i="12"/>
  <c r="N81" i="12"/>
  <c r="N80" i="12"/>
  <c r="N79" i="12"/>
  <c r="N79" i="12" a="1"/>
  <c r="E81" i="12"/>
  <c r="E80" i="12"/>
  <c r="E79" i="12"/>
  <c r="E79" i="12" a="1"/>
  <c r="D43" i="12"/>
  <c r="E38" i="12"/>
  <c r="E44" i="12" s="1"/>
  <c r="D38" i="12"/>
  <c r="D44" i="12" s="1"/>
  <c r="F37" i="12"/>
  <c r="F43" i="12" s="1"/>
  <c r="D37" i="12"/>
  <c r="F36" i="12"/>
  <c r="F42" i="12" s="1"/>
  <c r="E36" i="12"/>
  <c r="E42" i="12" s="1"/>
  <c r="D31" i="12"/>
  <c r="F38" i="12" s="1"/>
  <c r="F44" i="12" s="1"/>
  <c r="D30" i="12"/>
  <c r="E37" i="12" s="1"/>
  <c r="E43" i="12" s="1"/>
  <c r="D29" i="12"/>
  <c r="D36" i="12" s="1"/>
  <c r="E23" i="12"/>
  <c r="F13" i="12"/>
  <c r="F25" i="12" s="1"/>
  <c r="E13" i="12"/>
  <c r="E25" i="12" s="1"/>
  <c r="D13" i="12"/>
  <c r="F12" i="12"/>
  <c r="F24" i="12" s="1"/>
  <c r="E12" i="12"/>
  <c r="E24" i="12" s="1"/>
  <c r="D12" i="12"/>
  <c r="F11" i="12"/>
  <c r="E11" i="12"/>
  <c r="D11" i="12"/>
  <c r="D23" i="12" s="1"/>
  <c r="N7" i="12"/>
  <c r="D7" i="12"/>
  <c r="E6" i="12"/>
  <c r="O6" i="12"/>
  <c r="L6" i="12"/>
  <c r="P89" i="12" s="1"/>
  <c r="I6" i="12"/>
  <c r="H6" i="12"/>
  <c r="L89" i="12" s="1"/>
  <c r="G6" i="12"/>
  <c r="K89" i="12" s="1"/>
  <c r="F6" i="12"/>
  <c r="J89" i="12" s="1"/>
  <c r="D6" i="12"/>
  <c r="O5" i="12"/>
  <c r="O7" i="12" s="1"/>
  <c r="L5" i="12"/>
  <c r="J5" i="12"/>
  <c r="M5" i="12" s="1"/>
  <c r="I5" i="12"/>
  <c r="M88" i="12" s="1"/>
  <c r="H5" i="12"/>
  <c r="G5" i="12"/>
  <c r="F5" i="12"/>
  <c r="E5" i="12"/>
  <c r="D5" i="12"/>
  <c r="T7" i="12"/>
  <c r="O4" i="12"/>
  <c r="I4" i="12"/>
  <c r="I7" i="12" s="1"/>
  <c r="H4" i="12"/>
  <c r="H7" i="12" s="1"/>
  <c r="G4" i="12"/>
  <c r="G7" i="12" s="1"/>
  <c r="F4" i="12"/>
  <c r="D4" i="12"/>
  <c r="H87" i="12" s="1"/>
  <c r="T7" i="11"/>
  <c r="K81" i="11"/>
  <c r="J81" i="11"/>
  <c r="M79" i="11"/>
  <c r="L79" i="11"/>
  <c r="J79" i="11"/>
  <c r="J82" i="11" s="1"/>
  <c r="M73" i="11"/>
  <c r="M72" i="11"/>
  <c r="M71" i="11"/>
  <c r="M74" i="11" s="1"/>
  <c r="E37" i="11"/>
  <c r="E43" i="11" s="1"/>
  <c r="D37" i="11"/>
  <c r="D43" i="11" s="1"/>
  <c r="F36" i="11"/>
  <c r="F42" i="11" s="1"/>
  <c r="D36" i="11"/>
  <c r="D42" i="11" s="1"/>
  <c r="F35" i="11"/>
  <c r="F41" i="11" s="1"/>
  <c r="E35" i="11"/>
  <c r="E41" i="11" s="1"/>
  <c r="F37" i="11"/>
  <c r="F43" i="11" s="1"/>
  <c r="E36" i="11"/>
  <c r="E42" i="11" s="1"/>
  <c r="D35" i="11"/>
  <c r="D41" i="11" s="1"/>
  <c r="D25" i="11"/>
  <c r="F24" i="11"/>
  <c r="F25" i="11"/>
  <c r="E24" i="11"/>
  <c r="E23" i="11"/>
  <c r="D23" i="11"/>
  <c r="I7" i="11"/>
  <c r="F7" i="11"/>
  <c r="L6" i="11"/>
  <c r="I6" i="11"/>
  <c r="M81" i="11" s="1"/>
  <c r="H6" i="11"/>
  <c r="L81" i="11" s="1"/>
  <c r="G6" i="11"/>
  <c r="F6" i="11"/>
  <c r="E6" i="11"/>
  <c r="I81" i="11" s="1"/>
  <c r="D6" i="11"/>
  <c r="H81" i="11" s="1"/>
  <c r="E5" i="11"/>
  <c r="L5" i="11"/>
  <c r="I5" i="11"/>
  <c r="M80" i="11" s="1"/>
  <c r="H5" i="11"/>
  <c r="L80" i="11" s="1"/>
  <c r="G5" i="11"/>
  <c r="K80" i="11" s="1"/>
  <c r="F5" i="11"/>
  <c r="J80" i="11" s="1"/>
  <c r="D5" i="11"/>
  <c r="H80" i="11" s="1"/>
  <c r="S7" i="11"/>
  <c r="I4" i="11"/>
  <c r="H4" i="11"/>
  <c r="G4" i="11"/>
  <c r="F4" i="11"/>
  <c r="E4" i="11"/>
  <c r="I79" i="11" s="1"/>
  <c r="D4" i="11"/>
  <c r="D31" i="10"/>
  <c r="D30" i="10"/>
  <c r="D29" i="10"/>
  <c r="D36" i="10" s="1"/>
  <c r="D42" i="10" s="1"/>
  <c r="K89" i="10"/>
  <c r="J89" i="10"/>
  <c r="M88" i="10"/>
  <c r="J88" i="10"/>
  <c r="M87" i="10"/>
  <c r="L87" i="10"/>
  <c r="J87" i="10"/>
  <c r="J90" i="10" s="1"/>
  <c r="H87" i="10"/>
  <c r="N79" i="10" a="1"/>
  <c r="N79" i="10" s="1"/>
  <c r="E80" i="10"/>
  <c r="E79" i="10" a="1"/>
  <c r="E81" i="10" s="1"/>
  <c r="E42" i="10"/>
  <c r="E38" i="10"/>
  <c r="E44" i="10" s="1"/>
  <c r="D38" i="10"/>
  <c r="D44" i="10" s="1"/>
  <c r="F37" i="10"/>
  <c r="F43" i="10" s="1"/>
  <c r="D37" i="10"/>
  <c r="D43" i="10" s="1"/>
  <c r="F36" i="10"/>
  <c r="F42" i="10" s="1"/>
  <c r="E36" i="10"/>
  <c r="F38" i="10"/>
  <c r="F44" i="10" s="1"/>
  <c r="E37" i="10"/>
  <c r="E43" i="10" s="1"/>
  <c r="E25" i="10"/>
  <c r="D25" i="10"/>
  <c r="F23" i="10"/>
  <c r="F13" i="10"/>
  <c r="E13" i="10"/>
  <c r="D13" i="10"/>
  <c r="F12" i="10"/>
  <c r="F24" i="10" s="1"/>
  <c r="E12" i="10"/>
  <c r="E24" i="10" s="1"/>
  <c r="D12" i="10"/>
  <c r="F11" i="10"/>
  <c r="E11" i="10"/>
  <c r="D11" i="10"/>
  <c r="N7" i="10"/>
  <c r="I7" i="10"/>
  <c r="H7" i="10"/>
  <c r="F7" i="10"/>
  <c r="S6" i="10"/>
  <c r="O6" i="10"/>
  <c r="L6" i="10"/>
  <c r="P89" i="10" s="1"/>
  <c r="I6" i="10"/>
  <c r="M89" i="10" s="1"/>
  <c r="H6" i="10"/>
  <c r="L89" i="10" s="1"/>
  <c r="G6" i="10"/>
  <c r="F6" i="10"/>
  <c r="E6" i="10"/>
  <c r="D6" i="10"/>
  <c r="T5" i="10"/>
  <c r="S5" i="10"/>
  <c r="O5" i="10"/>
  <c r="L5" i="10"/>
  <c r="P88" i="10" s="1"/>
  <c r="I5" i="10"/>
  <c r="H5" i="10"/>
  <c r="L88" i="10" s="1"/>
  <c r="G5" i="10"/>
  <c r="K88" i="10" s="1"/>
  <c r="F5" i="10"/>
  <c r="E5" i="10"/>
  <c r="D5" i="10"/>
  <c r="H88" i="10" s="1"/>
  <c r="T4" i="10"/>
  <c r="L4" i="10" s="1"/>
  <c r="S4" i="10"/>
  <c r="S7" i="10" s="1"/>
  <c r="O4" i="10"/>
  <c r="O7" i="10" s="1"/>
  <c r="I4" i="10"/>
  <c r="H4" i="10"/>
  <c r="G4" i="10"/>
  <c r="F4" i="10"/>
  <c r="E4" i="10"/>
  <c r="E7" i="10" s="1"/>
  <c r="D4" i="10"/>
  <c r="M81" i="9"/>
  <c r="I81" i="9"/>
  <c r="P80" i="9"/>
  <c r="M79" i="9"/>
  <c r="L79" i="9"/>
  <c r="K79" i="9"/>
  <c r="I79" i="9"/>
  <c r="H79" i="9"/>
  <c r="M74" i="9"/>
  <c r="M73" i="9"/>
  <c r="M72" i="9"/>
  <c r="M71" i="9"/>
  <c r="D42" i="9"/>
  <c r="E37" i="9"/>
  <c r="E43" i="9" s="1"/>
  <c r="D37" i="9"/>
  <c r="D43" i="9" s="1"/>
  <c r="F36" i="9"/>
  <c r="F42" i="9" s="1"/>
  <c r="E36" i="9"/>
  <c r="E42" i="9" s="1"/>
  <c r="D36" i="9"/>
  <c r="F35" i="9"/>
  <c r="F41" i="9" s="1"/>
  <c r="E35" i="9"/>
  <c r="E41" i="9" s="1"/>
  <c r="D35" i="9"/>
  <c r="D41" i="9" s="1"/>
  <c r="D31" i="9"/>
  <c r="F37" i="9" s="1"/>
  <c r="F43" i="9" s="1"/>
  <c r="D30" i="9"/>
  <c r="D29" i="9"/>
  <c r="F24" i="9"/>
  <c r="F13" i="9"/>
  <c r="F25" i="9" s="1"/>
  <c r="E13" i="9"/>
  <c r="E25" i="9" s="1"/>
  <c r="D13" i="9"/>
  <c r="F12" i="9"/>
  <c r="E12" i="9"/>
  <c r="E24" i="9" s="1"/>
  <c r="D12" i="9"/>
  <c r="D24" i="9" s="1"/>
  <c r="F11" i="9"/>
  <c r="E11" i="9"/>
  <c r="D11" i="9"/>
  <c r="D23" i="9" s="1"/>
  <c r="T7" i="9"/>
  <c r="S7" i="9"/>
  <c r="E7" i="9"/>
  <c r="S6" i="9"/>
  <c r="L6" i="9"/>
  <c r="P81" i="9" s="1"/>
  <c r="I6" i="9"/>
  <c r="H6" i="9"/>
  <c r="L81" i="9" s="1"/>
  <c r="G6" i="9"/>
  <c r="K81" i="9" s="1"/>
  <c r="F6" i="9"/>
  <c r="J81" i="9" s="1"/>
  <c r="E6" i="9"/>
  <c r="D6" i="9"/>
  <c r="H81" i="9" s="1"/>
  <c r="S5" i="9"/>
  <c r="L5" i="9"/>
  <c r="I5" i="9"/>
  <c r="H5" i="9"/>
  <c r="L80" i="9" s="1"/>
  <c r="G5" i="9"/>
  <c r="K80" i="9" s="1"/>
  <c r="F5" i="9"/>
  <c r="J80" i="9" s="1"/>
  <c r="E5" i="9"/>
  <c r="I80" i="9" s="1"/>
  <c r="D5" i="9"/>
  <c r="H80" i="9" s="1"/>
  <c r="S4" i="9"/>
  <c r="L4" i="9"/>
  <c r="J4" i="9"/>
  <c r="I4" i="9"/>
  <c r="H4" i="9"/>
  <c r="G4" i="9"/>
  <c r="F4" i="9"/>
  <c r="E4" i="9"/>
  <c r="D4" i="9"/>
  <c r="M74" i="5"/>
  <c r="M73" i="5"/>
  <c r="M72" i="5"/>
  <c r="M71" i="5"/>
  <c r="E54" i="11" l="1"/>
  <c r="E4" i="12"/>
  <c r="S7" i="12"/>
  <c r="H90" i="12"/>
  <c r="F23" i="12"/>
  <c r="K90" i="12"/>
  <c r="J87" i="12"/>
  <c r="J90" i="12" s="1"/>
  <c r="F7" i="12"/>
  <c r="L90" i="12"/>
  <c r="J6" i="12"/>
  <c r="M6" i="12" s="1"/>
  <c r="D42" i="12"/>
  <c r="D48" i="12" s="1" a="1"/>
  <c r="M90" i="12"/>
  <c r="L4" i="12"/>
  <c r="D25" i="12"/>
  <c r="D24" i="12"/>
  <c r="L4" i="11"/>
  <c r="L7" i="11" s="1"/>
  <c r="F54" i="11"/>
  <c r="D54" i="11"/>
  <c r="D53" i="11"/>
  <c r="D55" i="11"/>
  <c r="E55" i="11"/>
  <c r="F53" i="11"/>
  <c r="I80" i="11"/>
  <c r="N80" i="11" s="1"/>
  <c r="Q80" i="11" s="1"/>
  <c r="J5" i="11"/>
  <c r="M5" i="11" s="1"/>
  <c r="M82" i="11"/>
  <c r="H7" i="11"/>
  <c r="E25" i="11"/>
  <c r="L82" i="11"/>
  <c r="F23" i="11"/>
  <c r="E7" i="11"/>
  <c r="N81" i="11"/>
  <c r="Q81" i="11" s="1"/>
  <c r="D7" i="11"/>
  <c r="J4" i="11"/>
  <c r="H79" i="11"/>
  <c r="K79" i="11"/>
  <c r="K82" i="11" s="1"/>
  <c r="G7" i="11"/>
  <c r="J6" i="11"/>
  <c r="M6" i="11" s="1"/>
  <c r="D24" i="11"/>
  <c r="D48" i="10" a="1"/>
  <c r="E49" i="10" s="1"/>
  <c r="E55" i="10" s="1"/>
  <c r="L7" i="10"/>
  <c r="P87" i="10"/>
  <c r="D50" i="10"/>
  <c r="D56" i="10" s="1"/>
  <c r="F49" i="10"/>
  <c r="F55" i="10" s="1"/>
  <c r="D49" i="10"/>
  <c r="D55" i="10" s="1"/>
  <c r="E48" i="10"/>
  <c r="E54" i="10" s="1"/>
  <c r="D48" i="10"/>
  <c r="D54" i="10" s="1"/>
  <c r="E50" i="10"/>
  <c r="E56" i="10" s="1"/>
  <c r="F50" i="10"/>
  <c r="F56" i="10" s="1"/>
  <c r="T7" i="10"/>
  <c r="D24" i="10"/>
  <c r="L90" i="10"/>
  <c r="G7" i="10"/>
  <c r="K87" i="10"/>
  <c r="K90" i="10" s="1"/>
  <c r="N81" i="10"/>
  <c r="N80" i="10"/>
  <c r="M90" i="10"/>
  <c r="J6" i="10"/>
  <c r="M6" i="10" s="1"/>
  <c r="H89" i="10"/>
  <c r="D23" i="10"/>
  <c r="F25" i="10"/>
  <c r="D7" i="10"/>
  <c r="J4" i="10"/>
  <c r="J5" i="10"/>
  <c r="M5" i="10" s="1"/>
  <c r="E23" i="10"/>
  <c r="E79" i="10"/>
  <c r="M4" i="9"/>
  <c r="I7" i="9"/>
  <c r="M80" i="9"/>
  <c r="N80" i="9" s="1"/>
  <c r="Q80" i="9" s="1"/>
  <c r="L7" i="9"/>
  <c r="P79" i="9"/>
  <c r="D25" i="9"/>
  <c r="J6" i="9"/>
  <c r="M6" i="9" s="1"/>
  <c r="N79" i="9"/>
  <c r="H7" i="9"/>
  <c r="D47" i="9" a="1"/>
  <c r="I82" i="9"/>
  <c r="J79" i="9"/>
  <c r="J82" i="9" s="1"/>
  <c r="F7" i="9"/>
  <c r="N81" i="9"/>
  <c r="Q81" i="9" s="1"/>
  <c r="E23" i="9"/>
  <c r="K82" i="9"/>
  <c r="J5" i="9"/>
  <c r="M5" i="9" s="1"/>
  <c r="G7" i="9"/>
  <c r="D7" i="9"/>
  <c r="L82" i="9"/>
  <c r="H82" i="9"/>
  <c r="F23" i="9"/>
  <c r="I82" i="11" l="1"/>
  <c r="F55" i="11"/>
  <c r="F48" i="10"/>
  <c r="F54" i="10" s="1"/>
  <c r="E53" i="11"/>
  <c r="P87" i="12"/>
  <c r="L7" i="12"/>
  <c r="E48" i="12"/>
  <c r="E54" i="12" s="1"/>
  <c r="E49" i="12"/>
  <c r="E55" i="12" s="1"/>
  <c r="F50" i="12"/>
  <c r="F56" i="12" s="1"/>
  <c r="D48" i="12"/>
  <c r="D54" i="12" s="1"/>
  <c r="D50" i="12"/>
  <c r="D56" i="12" s="1"/>
  <c r="D49" i="12"/>
  <c r="D55" i="12" s="1"/>
  <c r="E50" i="12"/>
  <c r="E56" i="12" s="1"/>
  <c r="F49" i="12"/>
  <c r="F55" i="12" s="1"/>
  <c r="F48" i="12"/>
  <c r="F54" i="12" s="1"/>
  <c r="J4" i="12"/>
  <c r="E7" i="12"/>
  <c r="P82" i="11"/>
  <c r="N79" i="11"/>
  <c r="H82" i="11"/>
  <c r="J7" i="11"/>
  <c r="M4" i="11"/>
  <c r="M7" i="11" s="1"/>
  <c r="D60" i="10" a="1"/>
  <c r="P90" i="10"/>
  <c r="J7" i="10"/>
  <c r="M4" i="10"/>
  <c r="M7" i="10" s="1"/>
  <c r="H90" i="10"/>
  <c r="Q79" i="9"/>
  <c r="N82" i="9"/>
  <c r="M7" i="9"/>
  <c r="J7" i="9"/>
  <c r="M82" i="9"/>
  <c r="E48" i="9"/>
  <c r="E54" i="9" s="1"/>
  <c r="D48" i="9"/>
  <c r="D54" i="9" s="1"/>
  <c r="F47" i="9"/>
  <c r="F53" i="9" s="1"/>
  <c r="F49" i="9"/>
  <c r="F55" i="9" s="1"/>
  <c r="D47" i="9"/>
  <c r="D53" i="9" s="1"/>
  <c r="E49" i="9"/>
  <c r="E55" i="9" s="1"/>
  <c r="D49" i="9"/>
  <c r="D55" i="9" s="1"/>
  <c r="F48" i="9"/>
  <c r="F54" i="9" s="1"/>
  <c r="E47" i="9"/>
  <c r="E53" i="9" s="1"/>
  <c r="P82" i="9"/>
  <c r="D60" i="12" l="1" a="1"/>
  <c r="F62" i="12" s="1"/>
  <c r="D62" i="12"/>
  <c r="F61" i="12"/>
  <c r="D61" i="12"/>
  <c r="E61" i="12"/>
  <c r="F60" i="12"/>
  <c r="D60" i="12"/>
  <c r="E62" i="12"/>
  <c r="J7" i="12"/>
  <c r="M4" i="12"/>
  <c r="M7" i="12" s="1"/>
  <c r="P90" i="12"/>
  <c r="N82" i="11"/>
  <c r="Q79" i="11"/>
  <c r="D61" i="10"/>
  <c r="F60" i="10"/>
  <c r="E60" i="10"/>
  <c r="F62" i="10"/>
  <c r="D60" i="10"/>
  <c r="E62" i="10"/>
  <c r="D62" i="10"/>
  <c r="F61" i="10"/>
  <c r="E61" i="10"/>
  <c r="D59" i="9" a="1"/>
  <c r="Q82" i="9"/>
  <c r="E60" i="12" l="1"/>
  <c r="D66" i="12" a="1"/>
  <c r="K72" i="12" a="1"/>
  <c r="Q82" i="11"/>
  <c r="D66" i="10" a="1"/>
  <c r="K72" i="10" a="1"/>
  <c r="E59" i="9"/>
  <c r="F61" i="9"/>
  <c r="D59" i="9"/>
  <c r="E61" i="9"/>
  <c r="F60" i="9"/>
  <c r="E60" i="9"/>
  <c r="D60" i="9"/>
  <c r="D61" i="9"/>
  <c r="F59" i="9"/>
  <c r="K74" i="11" l="1"/>
  <c r="K73" i="12"/>
  <c r="K74" i="12"/>
  <c r="K72" i="12"/>
  <c r="E67" i="12"/>
  <c r="E66" i="12"/>
  <c r="E68" i="12"/>
  <c r="D67" i="12"/>
  <c r="F68" i="12"/>
  <c r="D68" i="12"/>
  <c r="F66" i="12"/>
  <c r="D66" i="12"/>
  <c r="F67" i="12"/>
  <c r="K74" i="10"/>
  <c r="K73" i="10"/>
  <c r="K72" i="10"/>
  <c r="K75" i="10" s="1"/>
  <c r="E66" i="10"/>
  <c r="F68" i="10"/>
  <c r="D66" i="10"/>
  <c r="E68" i="10"/>
  <c r="D68" i="10"/>
  <c r="F67" i="10"/>
  <c r="E67" i="10"/>
  <c r="D67" i="10"/>
  <c r="F66" i="10"/>
  <c r="D65" i="9" a="1"/>
  <c r="K71" i="9" a="1"/>
  <c r="K75" i="12" l="1"/>
  <c r="D72" i="12" a="1"/>
  <c r="I74" i="11"/>
  <c r="H74" i="11"/>
  <c r="D72" i="10" a="1"/>
  <c r="K72" i="9"/>
  <c r="K71" i="9"/>
  <c r="K73" i="9"/>
  <c r="E67" i="9"/>
  <c r="D67" i="9"/>
  <c r="F66" i="9"/>
  <c r="D66" i="9"/>
  <c r="F65" i="9"/>
  <c r="E65" i="9"/>
  <c r="D65" i="9"/>
  <c r="E66" i="9"/>
  <c r="F67" i="9"/>
  <c r="J73" i="11" l="1"/>
  <c r="L73" i="11" s="1"/>
  <c r="N73" i="11" s="1"/>
  <c r="G74" i="11"/>
  <c r="H73" i="12"/>
  <c r="F72" i="12"/>
  <c r="G74" i="12"/>
  <c r="E74" i="12"/>
  <c r="I74" i="12"/>
  <c r="G73" i="12"/>
  <c r="E72" i="12"/>
  <c r="E73" i="12"/>
  <c r="I72" i="12"/>
  <c r="H74" i="12"/>
  <c r="F73" i="12"/>
  <c r="D72" i="12"/>
  <c r="F74" i="12"/>
  <c r="D73" i="12"/>
  <c r="D74" i="12"/>
  <c r="J74" i="12" s="1"/>
  <c r="L74" i="12" s="1"/>
  <c r="H72" i="12"/>
  <c r="G72" i="12"/>
  <c r="I73" i="12"/>
  <c r="E74" i="11"/>
  <c r="F74" i="11"/>
  <c r="D74" i="11"/>
  <c r="J71" i="11"/>
  <c r="J72" i="11"/>
  <c r="L72" i="11" s="1"/>
  <c r="N72" i="11" s="1"/>
  <c r="G74" i="10"/>
  <c r="E73" i="10"/>
  <c r="F74" i="10"/>
  <c r="D73" i="10"/>
  <c r="J73" i="10" s="1"/>
  <c r="L73" i="10" s="1"/>
  <c r="E74" i="10"/>
  <c r="I72" i="10"/>
  <c r="I75" i="10" s="1"/>
  <c r="H72" i="10"/>
  <c r="H75" i="10" s="1"/>
  <c r="D74" i="10"/>
  <c r="J74" i="10" s="1"/>
  <c r="L74" i="10" s="1"/>
  <c r="I73" i="10"/>
  <c r="G72" i="10"/>
  <c r="H73" i="10"/>
  <c r="F72" i="10"/>
  <c r="F75" i="10" s="1"/>
  <c r="I74" i="10"/>
  <c r="H74" i="10"/>
  <c r="E72" i="10"/>
  <c r="E75" i="10" s="1"/>
  <c r="D72" i="10"/>
  <c r="G73" i="10"/>
  <c r="F73" i="10"/>
  <c r="D71" i="9" a="1"/>
  <c r="K74" i="9"/>
  <c r="H75" i="12" l="1"/>
  <c r="J73" i="12"/>
  <c r="L73" i="12" s="1"/>
  <c r="J72" i="12"/>
  <c r="D75" i="12"/>
  <c r="F75" i="12"/>
  <c r="E75" i="12"/>
  <c r="G75" i="12"/>
  <c r="I75" i="12"/>
  <c r="J74" i="11"/>
  <c r="L71" i="11"/>
  <c r="G75" i="10"/>
  <c r="D75" i="10"/>
  <c r="J72" i="10"/>
  <c r="E73" i="9"/>
  <c r="I71" i="9"/>
  <c r="D73" i="9"/>
  <c r="H71" i="9"/>
  <c r="I72" i="9"/>
  <c r="G71" i="9"/>
  <c r="I73" i="9"/>
  <c r="G72" i="9"/>
  <c r="E71" i="9"/>
  <c r="H73" i="9"/>
  <c r="F72" i="9"/>
  <c r="D71" i="9"/>
  <c r="G73" i="9"/>
  <c r="E72" i="9"/>
  <c r="F73" i="9"/>
  <c r="H72" i="9"/>
  <c r="D72" i="9"/>
  <c r="F71" i="9"/>
  <c r="J75" i="12" l="1"/>
  <c r="L72" i="12"/>
  <c r="L74" i="11"/>
  <c r="D84" i="11" a="1"/>
  <c r="N71" i="11"/>
  <c r="L72" i="10"/>
  <c r="J75" i="10"/>
  <c r="G74" i="9"/>
  <c r="D74" i="9"/>
  <c r="J71" i="9"/>
  <c r="H74" i="9"/>
  <c r="F74" i="9"/>
  <c r="I74" i="9"/>
  <c r="J73" i="9"/>
  <c r="L73" i="9" s="1"/>
  <c r="N73" i="9" s="1"/>
  <c r="J72" i="9"/>
  <c r="L72" i="9" s="1"/>
  <c r="N72" i="9" s="1"/>
  <c r="E74" i="9"/>
  <c r="L75" i="12" l="1"/>
  <c r="N74" i="11"/>
  <c r="F84" i="11"/>
  <c r="E84" i="11"/>
  <c r="D84" i="11"/>
  <c r="L75" i="10"/>
  <c r="J74" i="9"/>
  <c r="L71" i="9"/>
  <c r="G84" i="11" l="1"/>
  <c r="D83" i="11"/>
  <c r="E83" i="11"/>
  <c r="F83" i="11"/>
  <c r="L74" i="9"/>
  <c r="D84" i="9" a="1"/>
  <c r="N71" i="9"/>
  <c r="G80" i="11" l="1"/>
  <c r="O80" i="11" s="1"/>
  <c r="R80" i="11" s="1"/>
  <c r="G79" i="11"/>
  <c r="P74" i="11"/>
  <c r="G81" i="11"/>
  <c r="O81" i="11" s="1"/>
  <c r="G83" i="11"/>
  <c r="D88" i="11" s="1"/>
  <c r="N74" i="9"/>
  <c r="P71" i="9" a="1"/>
  <c r="E84" i="9"/>
  <c r="D84" i="9"/>
  <c r="F84" i="9"/>
  <c r="U80" i="11" l="1"/>
  <c r="R81" i="11"/>
  <c r="F88" i="11"/>
  <c r="E88" i="11"/>
  <c r="Q74" i="11"/>
  <c r="O79" i="11"/>
  <c r="G82" i="11"/>
  <c r="F81" i="9"/>
  <c r="F83" i="9"/>
  <c r="F80" i="9"/>
  <c r="F79" i="9"/>
  <c r="D79" i="9"/>
  <c r="G84" i="9"/>
  <c r="D83" i="9"/>
  <c r="G83" i="9" s="1"/>
  <c r="D88" i="9" s="1"/>
  <c r="D80" i="9"/>
  <c r="G80" i="9" s="1"/>
  <c r="O80" i="9" s="1"/>
  <c r="D81" i="9"/>
  <c r="E81" i="9"/>
  <c r="E83" i="9"/>
  <c r="E80" i="9"/>
  <c r="E79" i="9"/>
  <c r="E82" i="9" s="1"/>
  <c r="P73" i="9"/>
  <c r="Q73" i="9" s="1"/>
  <c r="P72" i="9"/>
  <c r="Q72" i="9" s="1"/>
  <c r="P71" i="9"/>
  <c r="T80" i="11" l="1"/>
  <c r="V80" i="11"/>
  <c r="F82" i="9"/>
  <c r="U81" i="11"/>
  <c r="V81" i="11"/>
  <c r="T81" i="11"/>
  <c r="R79" i="11"/>
  <c r="O82" i="11"/>
  <c r="P74" i="9"/>
  <c r="Q71" i="9"/>
  <c r="D82" i="9"/>
  <c r="G79" i="9"/>
  <c r="S80" i="9"/>
  <c r="R80" i="9"/>
  <c r="U80" i="9" s="1"/>
  <c r="F88" i="9"/>
  <c r="E88" i="9"/>
  <c r="G81" i="9"/>
  <c r="O81" i="9" s="1"/>
  <c r="R74" i="11" l="1"/>
  <c r="S82" i="11"/>
  <c r="V79" i="11"/>
  <c r="V82" i="11" s="1"/>
  <c r="D89" i="11" s="1"/>
  <c r="T79" i="11"/>
  <c r="T82" i="11" s="1"/>
  <c r="U79" i="11"/>
  <c r="U82" i="11" s="1"/>
  <c r="D87" i="11" s="1"/>
  <c r="R82" i="11"/>
  <c r="V80" i="9"/>
  <c r="T80" i="9"/>
  <c r="Q74" i="9"/>
  <c r="R71" i="9" a="1"/>
  <c r="G82" i="9"/>
  <c r="O79" i="9"/>
  <c r="S81" i="9"/>
  <c r="R81" i="9"/>
  <c r="U81" i="9" s="1"/>
  <c r="F87" i="11" l="1"/>
  <c r="E87" i="11"/>
  <c r="R72" i="9"/>
  <c r="R71" i="9"/>
  <c r="R73" i="9"/>
  <c r="R79" i="9"/>
  <c r="O82" i="9"/>
  <c r="S79" i="9"/>
  <c r="V81" i="9"/>
  <c r="T81" i="9"/>
  <c r="R74" i="9" l="1"/>
  <c r="S82" i="9"/>
  <c r="V79" i="9"/>
  <c r="V82" i="9" s="1"/>
  <c r="D89" i="9" s="1"/>
  <c r="T79" i="9"/>
  <c r="T82" i="9" s="1"/>
  <c r="U79" i="9"/>
  <c r="U82" i="9" s="1"/>
  <c r="D87" i="9" s="1"/>
  <c r="R82" i="9"/>
  <c r="F87" i="9" l="1"/>
  <c r="E87" i="9"/>
  <c r="L4" i="5" l="1"/>
  <c r="T5" i="7" l="1"/>
  <c r="L5" i="7" s="1"/>
  <c r="P88" i="7" s="1"/>
  <c r="E6" i="7"/>
  <c r="S7" i="7"/>
  <c r="E38" i="7"/>
  <c r="E44" i="7" s="1"/>
  <c r="D38" i="7"/>
  <c r="D44" i="7" s="1"/>
  <c r="F37" i="7"/>
  <c r="F43" i="7" s="1"/>
  <c r="D37" i="7"/>
  <c r="D43" i="7" s="1"/>
  <c r="F36" i="7"/>
  <c r="F42" i="7" s="1"/>
  <c r="E36" i="7"/>
  <c r="E42" i="7" s="1"/>
  <c r="N7" i="7"/>
  <c r="O6" i="7"/>
  <c r="L6" i="7"/>
  <c r="P89" i="7" s="1"/>
  <c r="I6" i="7"/>
  <c r="M89" i="7" s="1"/>
  <c r="H6" i="7"/>
  <c r="L89" i="7" s="1"/>
  <c r="G6" i="7"/>
  <c r="K89" i="7" s="1"/>
  <c r="F6" i="7"/>
  <c r="J89" i="7" s="1"/>
  <c r="D6" i="7"/>
  <c r="H89" i="7" s="1"/>
  <c r="O5" i="7"/>
  <c r="I5" i="7"/>
  <c r="M88" i="7" s="1"/>
  <c r="H5" i="7"/>
  <c r="L88" i="7" s="1"/>
  <c r="G5" i="7"/>
  <c r="K88" i="7" s="1"/>
  <c r="F5" i="7"/>
  <c r="J88" i="7" s="1"/>
  <c r="E5" i="7"/>
  <c r="D5" i="7"/>
  <c r="H88" i="7" s="1"/>
  <c r="T4" i="7"/>
  <c r="O4" i="7"/>
  <c r="I4" i="7"/>
  <c r="M87" i="7" s="1"/>
  <c r="H4" i="7"/>
  <c r="G4" i="7"/>
  <c r="K87" i="7" s="1"/>
  <c r="F4" i="7"/>
  <c r="D4" i="7"/>
  <c r="H87" i="7" s="1"/>
  <c r="E37" i="5"/>
  <c r="E43" i="5" s="1"/>
  <c r="F36" i="5"/>
  <c r="F42" i="5" s="1"/>
  <c r="F35" i="5"/>
  <c r="F41" i="5" s="1"/>
  <c r="E35" i="5"/>
  <c r="E41" i="5" s="1"/>
  <c r="D37" i="5"/>
  <c r="D43" i="5" s="1"/>
  <c r="D36" i="5"/>
  <c r="D42" i="5" s="1"/>
  <c r="E6" i="5"/>
  <c r="I81" i="5" s="1"/>
  <c r="E5" i="5"/>
  <c r="I80" i="5" s="1"/>
  <c r="E4" i="5"/>
  <c r="L6" i="5"/>
  <c r="P81" i="5" s="1"/>
  <c r="I6" i="5"/>
  <c r="M81" i="5" s="1"/>
  <c r="H6" i="5"/>
  <c r="L81" i="5" s="1"/>
  <c r="G6" i="5"/>
  <c r="K81" i="5" s="1"/>
  <c r="F6" i="5"/>
  <c r="J81" i="5" s="1"/>
  <c r="D6" i="5"/>
  <c r="H81" i="5" s="1"/>
  <c r="L5" i="5"/>
  <c r="P80" i="5" s="1"/>
  <c r="I5" i="5"/>
  <c r="M80" i="5" s="1"/>
  <c r="H5" i="5"/>
  <c r="L80" i="5" s="1"/>
  <c r="G5" i="5"/>
  <c r="K80" i="5" s="1"/>
  <c r="F5" i="5"/>
  <c r="J80" i="5" s="1"/>
  <c r="D5" i="5"/>
  <c r="H80" i="5" s="1"/>
  <c r="T7" i="5"/>
  <c r="I4" i="5"/>
  <c r="H4" i="5"/>
  <c r="G4" i="5"/>
  <c r="F4" i="5"/>
  <c r="J79" i="5" s="1"/>
  <c r="D4" i="5"/>
  <c r="H79" i="5" s="1"/>
  <c r="K90" i="7" l="1"/>
  <c r="O7" i="7"/>
  <c r="E4" i="7"/>
  <c r="J4" i="7" s="1"/>
  <c r="M90" i="7"/>
  <c r="T7" i="7"/>
  <c r="L4" i="7"/>
  <c r="J6" i="7"/>
  <c r="M6" i="7" s="1"/>
  <c r="D7" i="7"/>
  <c r="H90" i="7"/>
  <c r="J87" i="7"/>
  <c r="J90" i="7" s="1"/>
  <c r="F7" i="7"/>
  <c r="L87" i="7"/>
  <c r="L90" i="7" s="1"/>
  <c r="H7" i="7"/>
  <c r="J5" i="7"/>
  <c r="M5" i="7" s="1"/>
  <c r="G7" i="7"/>
  <c r="I7" i="7"/>
  <c r="N81" i="5"/>
  <c r="Q81" i="5" s="1"/>
  <c r="S7" i="5"/>
  <c r="H7" i="5"/>
  <c r="P79" i="5"/>
  <c r="P82" i="5" s="1"/>
  <c r="H82" i="5"/>
  <c r="J82" i="5"/>
  <c r="J4" i="5"/>
  <c r="J6" i="5"/>
  <c r="M6" i="5" s="1"/>
  <c r="F7" i="5"/>
  <c r="L79" i="5"/>
  <c r="L82" i="5" s="1"/>
  <c r="I79" i="5"/>
  <c r="I82" i="5" s="1"/>
  <c r="E7" i="5"/>
  <c r="K79" i="5"/>
  <c r="K82" i="5" s="1"/>
  <c r="G7" i="5"/>
  <c r="M79" i="5"/>
  <c r="M82" i="5" s="1"/>
  <c r="I7" i="5"/>
  <c r="D7" i="5"/>
  <c r="N80" i="5"/>
  <c r="Q80" i="5" s="1"/>
  <c r="J5" i="5"/>
  <c r="M5" i="5" s="1"/>
  <c r="W6" i="2"/>
  <c r="W5" i="2"/>
  <c r="W4" i="2"/>
  <c r="E7" i="7" l="1"/>
  <c r="L7" i="5"/>
  <c r="W7" i="2"/>
  <c r="J7" i="7"/>
  <c r="M4" i="7"/>
  <c r="M7" i="7" s="1"/>
  <c r="P87" i="7"/>
  <c r="L7" i="7"/>
  <c r="N79" i="5"/>
  <c r="M4" i="5"/>
  <c r="J7" i="5"/>
  <c r="P90" i="7" l="1"/>
  <c r="N82" i="5"/>
  <c r="Q79" i="5"/>
  <c r="M7" i="5"/>
  <c r="Q82" i="5" l="1"/>
  <c r="G11" i="2" l="1"/>
  <c r="G13" i="2"/>
  <c r="G12" i="2"/>
  <c r="G10" i="2"/>
  <c r="G9" i="2"/>
  <c r="G8" i="2"/>
  <c r="G14" i="2" s="1"/>
  <c r="G6" i="2"/>
  <c r="G5" i="2"/>
  <c r="G4" i="2"/>
  <c r="D14" i="2" l="1"/>
  <c r="F14" i="2" l="1"/>
  <c r="E14" i="2"/>
  <c r="N6" i="2"/>
  <c r="Q6" i="2" s="1"/>
  <c r="T6" i="2" s="1"/>
  <c r="N5" i="2"/>
  <c r="Q5" i="2" s="1"/>
  <c r="N4" i="2"/>
  <c r="Q4" i="2" s="1"/>
  <c r="T4" i="2" s="1"/>
  <c r="E49" i="2"/>
  <c r="E55" i="2" s="1"/>
  <c r="F48" i="2"/>
  <c r="F54" i="2" s="1"/>
  <c r="F47" i="2"/>
  <c r="F53" i="2" s="1"/>
  <c r="E47" i="2"/>
  <c r="E53" i="2" s="1"/>
  <c r="D49" i="2"/>
  <c r="D55" i="2" s="1"/>
  <c r="D48" i="2"/>
  <c r="D54" i="2" s="1"/>
  <c r="S7" i="2"/>
  <c r="P7" i="2"/>
  <c r="M7" i="2"/>
  <c r="L7" i="2"/>
  <c r="K7" i="2"/>
  <c r="J7" i="2"/>
  <c r="I7" i="2"/>
  <c r="H7" i="2"/>
  <c r="F7" i="2"/>
  <c r="F15" i="2" s="1"/>
  <c r="E7" i="2"/>
  <c r="D7" i="2"/>
  <c r="F19" i="2" l="1"/>
  <c r="F16" i="2"/>
  <c r="X6" i="2"/>
  <c r="X5" i="2"/>
  <c r="X4" i="2"/>
  <c r="E15" i="2"/>
  <c r="E16" i="2" s="1"/>
  <c r="N7" i="2"/>
  <c r="F17" i="2"/>
  <c r="D15" i="2"/>
  <c r="O6" i="2"/>
  <c r="D31" i="5" s="1"/>
  <c r="O4" i="2"/>
  <c r="D29" i="5" s="1"/>
  <c r="O5" i="2"/>
  <c r="D30" i="5" s="1"/>
  <c r="Q7" i="2"/>
  <c r="T5" i="2"/>
  <c r="T7" i="2" s="1"/>
  <c r="G7" i="2"/>
  <c r="D17" i="2" l="1"/>
  <c r="D16" i="2"/>
  <c r="F37" i="2"/>
  <c r="F13" i="7"/>
  <c r="F25" i="7" s="1"/>
  <c r="F13" i="5"/>
  <c r="F25" i="5" s="1"/>
  <c r="E48" i="2"/>
  <c r="E54" i="2" s="1"/>
  <c r="D30" i="7"/>
  <c r="E37" i="7" s="1"/>
  <c r="E43" i="7" s="1"/>
  <c r="E36" i="5"/>
  <c r="E42" i="5" s="1"/>
  <c r="D31" i="7"/>
  <c r="F38" i="7" s="1"/>
  <c r="F44" i="7" s="1"/>
  <c r="F36" i="2"/>
  <c r="F12" i="5"/>
  <c r="F24" i="5" s="1"/>
  <c r="F12" i="7"/>
  <c r="F24" i="7" s="1"/>
  <c r="F35" i="2"/>
  <c r="F11" i="7"/>
  <c r="F23" i="7" s="1"/>
  <c r="F11" i="5"/>
  <c r="F23" i="5" s="1"/>
  <c r="E35" i="2"/>
  <c r="E11" i="7"/>
  <c r="E23" i="7" s="1"/>
  <c r="E11" i="5"/>
  <c r="E23" i="5" s="1"/>
  <c r="D29" i="7"/>
  <c r="D36" i="7" s="1"/>
  <c r="D42" i="7" s="1"/>
  <c r="D47" i="2"/>
  <c r="D53" i="2" s="1"/>
  <c r="D19" i="2"/>
  <c r="E17" i="2"/>
  <c r="E79" i="7" s="1" a="1"/>
  <c r="E19" i="2"/>
  <c r="R6" i="2"/>
  <c r="U6" i="2" s="1"/>
  <c r="F49" i="2"/>
  <c r="F55" i="2" s="1"/>
  <c r="R5" i="2"/>
  <c r="U5" i="2" s="1"/>
  <c r="R4" i="2"/>
  <c r="U4" i="2" s="1"/>
  <c r="O7" i="2"/>
  <c r="F37" i="5" l="1"/>
  <c r="F43" i="5" s="1"/>
  <c r="E37" i="2"/>
  <c r="E13" i="7"/>
  <c r="E25" i="7" s="1"/>
  <c r="E13" i="5"/>
  <c r="E25" i="5" s="1"/>
  <c r="E36" i="2"/>
  <c r="E12" i="7"/>
  <c r="E24" i="7" s="1"/>
  <c r="E12" i="5"/>
  <c r="E24" i="5" s="1"/>
  <c r="D35" i="2"/>
  <c r="D11" i="7"/>
  <c r="D11" i="5"/>
  <c r="D37" i="2"/>
  <c r="D13" i="7"/>
  <c r="D25" i="7" s="1"/>
  <c r="D13" i="5"/>
  <c r="D25" i="5" s="1"/>
  <c r="D36" i="2"/>
  <c r="D12" i="5"/>
  <c r="D24" i="5" s="1"/>
  <c r="D12" i="7"/>
  <c r="D24" i="7" s="1"/>
  <c r="N79" i="7" a="1"/>
  <c r="E79" i="7"/>
  <c r="E80" i="7"/>
  <c r="E81" i="7"/>
  <c r="D35" i="5"/>
  <c r="D41" i="5" s="1"/>
  <c r="U7" i="2"/>
  <c r="E65" i="2"/>
  <c r="R7" i="2"/>
  <c r="G15" i="2"/>
  <c r="G17" i="2" s="1"/>
  <c r="D23" i="5" l="1"/>
  <c r="D23" i="7"/>
  <c r="D48" i="7" a="1"/>
  <c r="N79" i="7"/>
  <c r="N80" i="7"/>
  <c r="N81" i="7"/>
  <c r="F65" i="2"/>
  <c r="E67" i="2"/>
  <c r="D65" i="2"/>
  <c r="D66" i="2"/>
  <c r="F67" i="2"/>
  <c r="F66" i="2"/>
  <c r="E66" i="2"/>
  <c r="D67" i="2"/>
  <c r="F49" i="7" l="1"/>
  <c r="F55" i="7" s="1"/>
  <c r="E48" i="7"/>
  <c r="E54" i="7" s="1"/>
  <c r="D50" i="7"/>
  <c r="D56" i="7" s="1"/>
  <c r="F48" i="7"/>
  <c r="F54" i="7" s="1"/>
  <c r="E50" i="7"/>
  <c r="E56" i="7" s="1"/>
  <c r="D49" i="7"/>
  <c r="D55" i="7" s="1"/>
  <c r="F50" i="7"/>
  <c r="F56" i="7" s="1"/>
  <c r="E49" i="7"/>
  <c r="E55" i="7" s="1"/>
  <c r="D48" i="7"/>
  <c r="D54" i="7" s="1"/>
  <c r="D60" i="7" l="1" a="1"/>
  <c r="F62" i="7" s="1"/>
  <c r="E62" i="7" l="1"/>
  <c r="F61" i="7"/>
  <c r="D62" i="7"/>
  <c r="E61" i="7"/>
  <c r="D61" i="7"/>
  <c r="F60" i="7"/>
  <c r="E60" i="7"/>
  <c r="D60" i="7"/>
  <c r="K72" i="7" l="1" a="1"/>
  <c r="K72" i="7" s="1"/>
  <c r="D66" i="7" a="1"/>
  <c r="D68" i="7" s="1"/>
  <c r="K74" i="7" l="1"/>
  <c r="K73" i="7"/>
  <c r="F67" i="7"/>
  <c r="D67" i="7"/>
  <c r="E67" i="7"/>
  <c r="F66" i="7"/>
  <c r="E66" i="7"/>
  <c r="D66" i="7"/>
  <c r="F68" i="7"/>
  <c r="E68" i="7"/>
  <c r="K75" i="7"/>
  <c r="K74" i="5"/>
  <c r="J85" i="2" l="1"/>
  <c r="L85" i="2" s="1"/>
  <c r="J83" i="2"/>
  <c r="D72" i="7" a="1"/>
  <c r="F72" i="7" s="1"/>
  <c r="M74" i="10" l="1"/>
  <c r="D81" i="10" s="1"/>
  <c r="M74" i="12"/>
  <c r="D81" i="12" s="1"/>
  <c r="G72" i="7"/>
  <c r="E73" i="7"/>
  <c r="D73" i="7"/>
  <c r="E72" i="7"/>
  <c r="E75" i="7" s="1"/>
  <c r="F74" i="7"/>
  <c r="I74" i="7"/>
  <c r="D74" i="7"/>
  <c r="H73" i="7"/>
  <c r="I72" i="7"/>
  <c r="F73" i="7"/>
  <c r="G74" i="7"/>
  <c r="J84" i="2"/>
  <c r="L84" i="2" s="1"/>
  <c r="M73" i="7" s="1"/>
  <c r="I73" i="7"/>
  <c r="D72" i="7"/>
  <c r="H74" i="7"/>
  <c r="G73" i="7"/>
  <c r="E74" i="7"/>
  <c r="H72" i="7"/>
  <c r="M74" i="7"/>
  <c r="L83" i="2"/>
  <c r="J86" i="2"/>
  <c r="I75" i="7" l="1"/>
  <c r="F75" i="7"/>
  <c r="J73" i="5"/>
  <c r="L73" i="5" s="1"/>
  <c r="N73" i="5" s="1"/>
  <c r="J72" i="5"/>
  <c r="L72" i="5" s="1"/>
  <c r="N72" i="5" s="1"/>
  <c r="M73" i="10"/>
  <c r="D80" i="10" s="1"/>
  <c r="M73" i="12"/>
  <c r="D80" i="12" s="1"/>
  <c r="E74" i="5"/>
  <c r="J73" i="7"/>
  <c r="L73" i="7" s="1"/>
  <c r="D80" i="7" s="1"/>
  <c r="M72" i="10"/>
  <c r="D79" i="10" s="1"/>
  <c r="M72" i="12"/>
  <c r="D79" i="12" s="1"/>
  <c r="F81" i="12"/>
  <c r="J72" i="7"/>
  <c r="F81" i="10"/>
  <c r="D74" i="5"/>
  <c r="G74" i="5"/>
  <c r="I74" i="5"/>
  <c r="F74" i="5"/>
  <c r="D75" i="7"/>
  <c r="G75" i="7"/>
  <c r="J74" i="7"/>
  <c r="L74" i="7" s="1"/>
  <c r="D81" i="7" s="1"/>
  <c r="H75" i="7"/>
  <c r="H74" i="5"/>
  <c r="J71" i="5"/>
  <c r="L71" i="5" s="1"/>
  <c r="L72" i="7"/>
  <c r="M72" i="7"/>
  <c r="L86" i="2"/>
  <c r="J74" i="5" l="1"/>
  <c r="N71" i="5"/>
  <c r="L74" i="5"/>
  <c r="F79" i="10"/>
  <c r="D82" i="10"/>
  <c r="M75" i="10"/>
  <c r="M75" i="12"/>
  <c r="D82" i="12"/>
  <c r="F79" i="12"/>
  <c r="F80" i="12"/>
  <c r="F80" i="10"/>
  <c r="J75" i="7"/>
  <c r="M75" i="7"/>
  <c r="L75" i="7"/>
  <c r="D79" i="7"/>
  <c r="F80" i="7"/>
  <c r="F81" i="7"/>
  <c r="F82" i="10" l="1"/>
  <c r="F82" i="12"/>
  <c r="N74" i="5"/>
  <c r="D82" i="7"/>
  <c r="F79" i="7"/>
  <c r="G81" i="12" l="1"/>
  <c r="I89" i="12" s="1"/>
  <c r="N89" i="12" s="1"/>
  <c r="Q89" i="12" s="1"/>
  <c r="G80" i="12"/>
  <c r="I88" i="12" s="1"/>
  <c r="N88" i="12" s="1"/>
  <c r="Q88" i="12" s="1"/>
  <c r="G79" i="12"/>
  <c r="G79" i="10"/>
  <c r="G80" i="10"/>
  <c r="I88" i="10" s="1"/>
  <c r="N88" i="10" s="1"/>
  <c r="Q88" i="10" s="1"/>
  <c r="G81" i="10"/>
  <c r="I89" i="10" s="1"/>
  <c r="N89" i="10" s="1"/>
  <c r="Q89" i="10" s="1"/>
  <c r="E83" i="5"/>
  <c r="G84" i="5"/>
  <c r="D83" i="5"/>
  <c r="F83" i="5"/>
  <c r="F82" i="7"/>
  <c r="H79" i="10" l="1" a="1"/>
  <c r="I87" i="10"/>
  <c r="G82" i="10"/>
  <c r="I87" i="12"/>
  <c r="G82" i="12"/>
  <c r="H79" i="12" a="1"/>
  <c r="P74" i="5"/>
  <c r="G83" i="5"/>
  <c r="D88" i="5" s="1"/>
  <c r="F88" i="5" s="1"/>
  <c r="G80" i="5"/>
  <c r="O80" i="5" s="1"/>
  <c r="G81" i="7"/>
  <c r="I89" i="7" s="1"/>
  <c r="N89" i="7" s="1"/>
  <c r="Q89" i="7" s="1"/>
  <c r="G79" i="7"/>
  <c r="I87" i="7" s="1"/>
  <c r="G80" i="7"/>
  <c r="I88" i="7" s="1"/>
  <c r="N88" i="7" s="1"/>
  <c r="Q88" i="7" s="1"/>
  <c r="G81" i="5"/>
  <c r="O81" i="5" s="1"/>
  <c r="G79" i="5"/>
  <c r="Q74" i="5" l="1"/>
  <c r="N87" i="12"/>
  <c r="I90" i="12"/>
  <c r="I90" i="10"/>
  <c r="N87" i="10"/>
  <c r="H80" i="10"/>
  <c r="H79" i="10"/>
  <c r="H81" i="10"/>
  <c r="H80" i="12"/>
  <c r="H81" i="12"/>
  <c r="H79" i="12"/>
  <c r="E88" i="5"/>
  <c r="R81" i="5"/>
  <c r="S81" i="5"/>
  <c r="G82" i="7"/>
  <c r="H79" i="7" a="1"/>
  <c r="O79" i="5"/>
  <c r="G82" i="5"/>
  <c r="R80" i="5"/>
  <c r="S80" i="5"/>
  <c r="Q87" i="10" l="1"/>
  <c r="N90" i="10"/>
  <c r="L79" i="12"/>
  <c r="I79" i="12"/>
  <c r="H82" i="12"/>
  <c r="L82" i="12" s="1"/>
  <c r="Q79" i="12" a="1"/>
  <c r="J79" i="12"/>
  <c r="L80" i="10"/>
  <c r="I80" i="10"/>
  <c r="K80" i="10" s="1"/>
  <c r="J80" i="10"/>
  <c r="O80" i="10" s="1"/>
  <c r="N90" i="12"/>
  <c r="Q87" i="12"/>
  <c r="Q79" i="10" a="1"/>
  <c r="H82" i="10"/>
  <c r="L82" i="10" s="1"/>
  <c r="I79" i="10"/>
  <c r="L79" i="10"/>
  <c r="D92" i="10" s="1" a="1"/>
  <c r="J79" i="10"/>
  <c r="I81" i="12"/>
  <c r="K81" i="12" s="1"/>
  <c r="L81" i="12"/>
  <c r="J81" i="12"/>
  <c r="O81" i="12" s="1"/>
  <c r="I80" i="12"/>
  <c r="K80" i="12" s="1"/>
  <c r="L80" i="12"/>
  <c r="J80" i="12"/>
  <c r="O80" i="12" s="1"/>
  <c r="I81" i="10"/>
  <c r="K81" i="10" s="1"/>
  <c r="L81" i="10"/>
  <c r="J81" i="10"/>
  <c r="O81" i="10" s="1"/>
  <c r="U80" i="5"/>
  <c r="S79" i="5"/>
  <c r="O82" i="5"/>
  <c r="R79" i="5"/>
  <c r="T81" i="5"/>
  <c r="V81" i="5"/>
  <c r="V80" i="5"/>
  <c r="T80" i="5"/>
  <c r="H81" i="7"/>
  <c r="H80" i="7"/>
  <c r="H79" i="7"/>
  <c r="N87" i="7"/>
  <c r="I90" i="7"/>
  <c r="U81" i="5"/>
  <c r="I82" i="10" l="1"/>
  <c r="K79" i="10"/>
  <c r="K82" i="10" s="1"/>
  <c r="O79" i="12"/>
  <c r="O82" i="12" s="1"/>
  <c r="J82" i="12"/>
  <c r="Q80" i="12"/>
  <c r="R80" i="12" s="1"/>
  <c r="Q81" i="12"/>
  <c r="R81" i="12" s="1"/>
  <c r="Q79" i="12"/>
  <c r="Q81" i="10"/>
  <c r="R81" i="10" s="1"/>
  <c r="Q80" i="10"/>
  <c r="R80" i="10" s="1"/>
  <c r="Q79" i="10"/>
  <c r="R74" i="5"/>
  <c r="D92" i="12" a="1"/>
  <c r="F92" i="10"/>
  <c r="E92" i="10"/>
  <c r="D92" i="10"/>
  <c r="I82" i="12"/>
  <c r="K79" i="12"/>
  <c r="K82" i="12" s="1"/>
  <c r="Q90" i="12"/>
  <c r="J82" i="10"/>
  <c r="O79" i="10"/>
  <c r="O82" i="10" s="1"/>
  <c r="Q90" i="10"/>
  <c r="Q79" i="7" a="1"/>
  <c r="H82" i="7"/>
  <c r="L82" i="7" s="1"/>
  <c r="I79" i="7"/>
  <c r="L79" i="7"/>
  <c r="J79" i="7"/>
  <c r="I81" i="7"/>
  <c r="K81" i="7" s="1"/>
  <c r="L81" i="7"/>
  <c r="J81" i="7"/>
  <c r="O81" i="7" s="1"/>
  <c r="N90" i="7"/>
  <c r="Q87" i="7"/>
  <c r="I80" i="7"/>
  <c r="K80" i="7" s="1"/>
  <c r="L80" i="7"/>
  <c r="J80" i="7"/>
  <c r="O80" i="7" s="1"/>
  <c r="R82" i="5"/>
  <c r="U79" i="5"/>
  <c r="U82" i="5" s="1"/>
  <c r="V79" i="5"/>
  <c r="V82" i="5" s="1"/>
  <c r="D89" i="5" s="1"/>
  <c r="S82" i="5"/>
  <c r="T79" i="5"/>
  <c r="T82" i="5" s="1"/>
  <c r="G92" i="10" l="1"/>
  <c r="D91" i="10"/>
  <c r="D87" i="10"/>
  <c r="D88" i="10"/>
  <c r="D89" i="10"/>
  <c r="G89" i="10" s="1"/>
  <c r="O89" i="10" s="1"/>
  <c r="Q82" i="12"/>
  <c r="R79" i="12"/>
  <c r="E88" i="10"/>
  <c r="E91" i="10"/>
  <c r="E87" i="10"/>
  <c r="E89" i="10"/>
  <c r="F92" i="12"/>
  <c r="E92" i="12"/>
  <c r="D92" i="12"/>
  <c r="Q82" i="10"/>
  <c r="R79" i="10"/>
  <c r="F91" i="10"/>
  <c r="F88" i="10"/>
  <c r="F87" i="10"/>
  <c r="F89" i="10"/>
  <c r="O79" i="7"/>
  <c r="O82" i="7" s="1"/>
  <c r="J82" i="7"/>
  <c r="I82" i="7"/>
  <c r="K79" i="7"/>
  <c r="K82" i="7" s="1"/>
  <c r="Q79" i="7"/>
  <c r="Q81" i="7"/>
  <c r="R81" i="7" s="1"/>
  <c r="Q80" i="7"/>
  <c r="R80" i="7" s="1"/>
  <c r="D87" i="5"/>
  <c r="Q90" i="7"/>
  <c r="D92" i="7" a="1"/>
  <c r="G91" i="10" l="1"/>
  <c r="D97" i="10" s="1"/>
  <c r="F90" i="10"/>
  <c r="G88" i="10"/>
  <c r="O88" i="10" s="1"/>
  <c r="E90" i="10"/>
  <c r="R82" i="12"/>
  <c r="S79" i="12" a="1"/>
  <c r="D87" i="12"/>
  <c r="G92" i="12"/>
  <c r="D91" i="12"/>
  <c r="D89" i="12"/>
  <c r="D88" i="12"/>
  <c r="S89" i="10"/>
  <c r="R89" i="10"/>
  <c r="G87" i="10"/>
  <c r="D90" i="10"/>
  <c r="S79" i="10" a="1"/>
  <c r="R82" i="10"/>
  <c r="R88" i="10"/>
  <c r="S88" i="10"/>
  <c r="E97" i="10"/>
  <c r="F97" i="10"/>
  <c r="E88" i="12"/>
  <c r="E87" i="12"/>
  <c r="E89" i="12"/>
  <c r="E91" i="12"/>
  <c r="F91" i="12"/>
  <c r="F89" i="12"/>
  <c r="F87" i="12"/>
  <c r="F88" i="12"/>
  <c r="D92" i="7"/>
  <c r="F92" i="7"/>
  <c r="E92" i="7"/>
  <c r="F87" i="5"/>
  <c r="E87" i="5"/>
  <c r="R79" i="7"/>
  <c r="Q82" i="7"/>
  <c r="E90" i="12" l="1"/>
  <c r="F90" i="12"/>
  <c r="G91" i="12"/>
  <c r="D97" i="12" s="1"/>
  <c r="E97" i="12" s="1"/>
  <c r="G88" i="12"/>
  <c r="O88" i="12" s="1"/>
  <c r="R88" i="12" s="1"/>
  <c r="G89" i="12"/>
  <c r="O89" i="12" s="1"/>
  <c r="R89" i="12" s="1"/>
  <c r="U88" i="10"/>
  <c r="V89" i="10"/>
  <c r="T89" i="10"/>
  <c r="V88" i="10"/>
  <c r="T88" i="10"/>
  <c r="G87" i="12"/>
  <c r="D90" i="12"/>
  <c r="S79" i="12"/>
  <c r="S80" i="12"/>
  <c r="S81" i="12"/>
  <c r="S80" i="10"/>
  <c r="S79" i="10"/>
  <c r="S81" i="10"/>
  <c r="O87" i="10"/>
  <c r="G90" i="10"/>
  <c r="U89" i="10"/>
  <c r="R82" i="7"/>
  <c r="S79" i="7" a="1"/>
  <c r="F91" i="7"/>
  <c r="E91" i="7"/>
  <c r="D91" i="7"/>
  <c r="G92" i="7"/>
  <c r="F97" i="12" l="1"/>
  <c r="S82" i="12"/>
  <c r="S88" i="12"/>
  <c r="S82" i="10"/>
  <c r="S89" i="12"/>
  <c r="U89" i="12" s="1"/>
  <c r="U88" i="12"/>
  <c r="V88" i="12"/>
  <c r="T88" i="12"/>
  <c r="R87" i="10"/>
  <c r="S87" i="10"/>
  <c r="O90" i="10"/>
  <c r="G90" i="12"/>
  <c r="O87" i="12"/>
  <c r="G89" i="7"/>
  <c r="O89" i="7" s="1"/>
  <c r="R89" i="7" s="1"/>
  <c r="G91" i="7"/>
  <c r="D97" i="7" s="1"/>
  <c r="F97" i="7" s="1"/>
  <c r="S80" i="7"/>
  <c r="S79" i="7"/>
  <c r="S81" i="7"/>
  <c r="G87" i="7"/>
  <c r="G88" i="7"/>
  <c r="O88" i="7" s="1"/>
  <c r="T89" i="12" l="1"/>
  <c r="V89" i="12"/>
  <c r="R90" i="10"/>
  <c r="U87" i="10"/>
  <c r="U90" i="10" s="1"/>
  <c r="D96" i="10" s="1"/>
  <c r="V87" i="10"/>
  <c r="V90" i="10" s="1"/>
  <c r="D98" i="10" s="1"/>
  <c r="S90" i="10"/>
  <c r="T87" i="10"/>
  <c r="T90" i="10" s="1"/>
  <c r="R87" i="12"/>
  <c r="S87" i="12"/>
  <c r="O90" i="12"/>
  <c r="S89" i="7"/>
  <c r="V89" i="7" s="1"/>
  <c r="E97" i="7"/>
  <c r="S82" i="7"/>
  <c r="O87" i="7"/>
  <c r="G90" i="7"/>
  <c r="R88" i="7"/>
  <c r="S88" i="7"/>
  <c r="U89" i="7" l="1"/>
  <c r="T89" i="7"/>
  <c r="V87" i="12"/>
  <c r="V90" i="12" s="1"/>
  <c r="D98" i="12" s="1"/>
  <c r="S90" i="12"/>
  <c r="T87" i="12"/>
  <c r="T90" i="12" s="1"/>
  <c r="R90" i="12"/>
  <c r="U87" i="12"/>
  <c r="U90" i="12" s="1"/>
  <c r="D96" i="12" s="1"/>
  <c r="F96" i="10"/>
  <c r="E96" i="10"/>
  <c r="U88" i="7"/>
  <c r="S87" i="7"/>
  <c r="R87" i="7"/>
  <c r="O90" i="7"/>
  <c r="V88" i="7"/>
  <c r="T88" i="7"/>
  <c r="E96" i="12" l="1"/>
  <c r="F96" i="12"/>
  <c r="V87" i="7"/>
  <c r="V90" i="7" s="1"/>
  <c r="D98" i="7" s="1"/>
  <c r="S90" i="7"/>
  <c r="T87" i="7"/>
  <c r="T90" i="7" s="1"/>
  <c r="U87" i="7"/>
  <c r="U90" i="7" s="1"/>
  <c r="R90" i="7"/>
  <c r="D96" i="7" l="1"/>
  <c r="F96" i="7" l="1"/>
  <c r="E96" i="7"/>
</calcChain>
</file>

<file path=xl/sharedStrings.xml><?xml version="1.0" encoding="utf-8"?>
<sst xmlns="http://schemas.openxmlformats.org/spreadsheetml/2006/main" count="1282" uniqueCount="112">
  <si>
    <t>家計外消費支出（列）</t>
  </si>
  <si>
    <t>民間消費支出</t>
  </si>
  <si>
    <t>一般政府消費支出</t>
  </si>
  <si>
    <t>固定資本形成
（公的）</t>
    <phoneticPr fontId="3"/>
  </si>
  <si>
    <t>固定資本形成
（民間）</t>
    <phoneticPr fontId="3"/>
  </si>
  <si>
    <t>在庫純増</t>
  </si>
  <si>
    <t>市内最終需要計</t>
    <rPh sb="0" eb="1">
      <t>シ</t>
    </rPh>
    <rPh sb="1" eb="2">
      <t>ナイ</t>
    </rPh>
    <rPh sb="2" eb="4">
      <t>サイシュウ</t>
    </rPh>
    <rPh sb="4" eb="6">
      <t>ジュヨウ</t>
    </rPh>
    <rPh sb="6" eb="7">
      <t>ケイ</t>
    </rPh>
    <phoneticPr fontId="4"/>
  </si>
  <si>
    <t>市内需要合計</t>
    <rPh sb="0" eb="1">
      <t>シ</t>
    </rPh>
    <rPh sb="2" eb="4">
      <t>ジュヨウ</t>
    </rPh>
    <rPh sb="4" eb="6">
      <t>ゴウケイ</t>
    </rPh>
    <phoneticPr fontId="4"/>
  </si>
  <si>
    <t>移輸出計</t>
  </si>
  <si>
    <t>最終需要計</t>
  </si>
  <si>
    <t>需要合計</t>
  </si>
  <si>
    <t>（控除）輸移入計</t>
    <rPh sb="4" eb="5">
      <t>ユ</t>
    </rPh>
    <rPh sb="7" eb="8">
      <t>ケイ</t>
    </rPh>
    <phoneticPr fontId="3"/>
  </si>
  <si>
    <t>最終需要部門計</t>
  </si>
  <si>
    <t>市内生産額</t>
    <rPh sb="0" eb="2">
      <t>シナイ</t>
    </rPh>
    <phoneticPr fontId="3"/>
  </si>
  <si>
    <t>雇用者所得</t>
    <rPh sb="0" eb="3">
      <t>コヨウシャ</t>
    </rPh>
    <rPh sb="3" eb="5">
      <t>ショトク</t>
    </rPh>
    <phoneticPr fontId="5"/>
  </si>
  <si>
    <t>生産額</t>
    <rPh sb="0" eb="3">
      <t>セイサンガク</t>
    </rPh>
    <phoneticPr fontId="3"/>
  </si>
  <si>
    <t>内生部門(合計)</t>
    <rPh sb="0" eb="2">
      <t>ナイセイ</t>
    </rPh>
    <rPh sb="2" eb="4">
      <t>ブモン</t>
    </rPh>
    <rPh sb="5" eb="7">
      <t>ゴウケイ</t>
    </rPh>
    <phoneticPr fontId="3"/>
  </si>
  <si>
    <t>家計外消費支出</t>
    <rPh sb="0" eb="3">
      <t>カケイガイ</t>
    </rPh>
    <rPh sb="3" eb="5">
      <t>ショウヒ</t>
    </rPh>
    <rPh sb="5" eb="7">
      <t>シシュツ</t>
    </rPh>
    <phoneticPr fontId="5"/>
  </si>
  <si>
    <t>営業余剰</t>
    <rPh sb="0" eb="2">
      <t>エイギョウ</t>
    </rPh>
    <rPh sb="2" eb="4">
      <t>ヨジョウ</t>
    </rPh>
    <phoneticPr fontId="5"/>
  </si>
  <si>
    <t>資本減耗引当</t>
    <rPh sb="0" eb="2">
      <t>シホン</t>
    </rPh>
    <rPh sb="2" eb="4">
      <t>ゲンモウ</t>
    </rPh>
    <rPh sb="4" eb="6">
      <t>ヒキアテ</t>
    </rPh>
    <phoneticPr fontId="5"/>
  </si>
  <si>
    <t>間接税（除関税）</t>
    <rPh sb="0" eb="3">
      <t>カンセツゼイ</t>
    </rPh>
    <rPh sb="4" eb="5">
      <t>ジョ</t>
    </rPh>
    <rPh sb="5" eb="7">
      <t>カンゼイ</t>
    </rPh>
    <phoneticPr fontId="5"/>
  </si>
  <si>
    <t>（控除）経常補助金</t>
    <rPh sb="1" eb="3">
      <t>コウジョ</t>
    </rPh>
    <rPh sb="4" eb="9">
      <t>ケイジョウホジョキン</t>
    </rPh>
    <phoneticPr fontId="5"/>
  </si>
  <si>
    <t>粗付加価値額</t>
    <rPh sb="0" eb="1">
      <t>ソ</t>
    </rPh>
    <rPh sb="1" eb="3">
      <t>フカ</t>
    </rPh>
    <rPh sb="3" eb="6">
      <t>カチガク</t>
    </rPh>
    <phoneticPr fontId="3"/>
  </si>
  <si>
    <t>投入係数行列表 Ａ</t>
  </si>
  <si>
    <t>単位行列　Ｉ</t>
    <rPh sb="0" eb="2">
      <t>タンイ</t>
    </rPh>
    <rPh sb="2" eb="4">
      <t>ギョウレツ</t>
    </rPh>
    <phoneticPr fontId="4"/>
  </si>
  <si>
    <t>行列　［Ｉ－Ａ］</t>
    <rPh sb="0" eb="2">
      <t>ギョウレツ</t>
    </rPh>
    <phoneticPr fontId="4"/>
  </si>
  <si>
    <t>移入ベクトル</t>
    <rPh sb="0" eb="1">
      <t>イ</t>
    </rPh>
    <phoneticPr fontId="4"/>
  </si>
  <si>
    <t>移入係数行列　Ｍ^</t>
    <rPh sb="0" eb="1">
      <t>イ</t>
    </rPh>
    <rPh sb="2" eb="4">
      <t>ケイスウ</t>
    </rPh>
    <rPh sb="4" eb="6">
      <t>ギョウレツ</t>
    </rPh>
    <phoneticPr fontId="4"/>
  </si>
  <si>
    <t>自給率行列　［Ｉ－Ｍ＾］</t>
    <rPh sb="0" eb="3">
      <t>ジキュウリツ</t>
    </rPh>
    <rPh sb="3" eb="5">
      <t>ギョウレツ</t>
    </rPh>
    <phoneticPr fontId="4"/>
  </si>
  <si>
    <t>［Ｉ－Ｍ＾］Ａ</t>
    <phoneticPr fontId="3"/>
  </si>
  <si>
    <t>Ｉ－［Ｉ－Ｍ＾］Ａ</t>
    <phoneticPr fontId="3"/>
  </si>
  <si>
    <r>
      <t>［Ｉ－［Ｉ－Ｍ＾］Ａ］</t>
    </r>
    <r>
      <rPr>
        <b/>
        <vertAlign val="superscript"/>
        <sz val="10"/>
        <rFont val="ＭＳ Ｐゴシック"/>
        <family val="3"/>
        <charset val="128"/>
        <scheme val="minor"/>
      </rPr>
      <t>-1</t>
    </r>
    <phoneticPr fontId="3"/>
  </si>
  <si>
    <r>
      <t>［Ｉ－［Ｉ－Ｍ＾］・Ａ］</t>
    </r>
    <r>
      <rPr>
        <b/>
        <vertAlign val="superscript"/>
        <sz val="10"/>
        <rFont val="ＭＳ Ｐゴシック"/>
        <family val="3"/>
        <charset val="128"/>
        <scheme val="minor"/>
      </rPr>
      <t>-1</t>
    </r>
    <r>
      <rPr>
        <b/>
        <sz val="10"/>
        <rFont val="ＭＳ Ｐゴシック"/>
        <family val="3"/>
        <charset val="128"/>
        <scheme val="minor"/>
      </rPr>
      <t>・［Ｉ－Ｍ＾］</t>
    </r>
    <phoneticPr fontId="3"/>
  </si>
  <si>
    <t>生産誘発額</t>
    <rPh sb="0" eb="2">
      <t>セイサン</t>
    </rPh>
    <rPh sb="2" eb="5">
      <t>ユウハツガク</t>
    </rPh>
    <phoneticPr fontId="3"/>
  </si>
  <si>
    <t>一次産業</t>
    <rPh sb="0" eb="2">
      <t>イチジ</t>
    </rPh>
    <rPh sb="2" eb="4">
      <t>サンギョウ</t>
    </rPh>
    <phoneticPr fontId="2"/>
  </si>
  <si>
    <t>二次産業</t>
    <rPh sb="0" eb="2">
      <t>ニジ</t>
    </rPh>
    <rPh sb="2" eb="4">
      <t>サンギョウ</t>
    </rPh>
    <phoneticPr fontId="2"/>
  </si>
  <si>
    <t>三次産業</t>
    <rPh sb="0" eb="2">
      <t>サンジ</t>
    </rPh>
    <rPh sb="2" eb="4">
      <t>サンギョウ</t>
    </rPh>
    <phoneticPr fontId="2"/>
  </si>
  <si>
    <t>億円</t>
    <rPh sb="0" eb="2">
      <t>オクエン</t>
    </rPh>
    <phoneticPr fontId="2"/>
  </si>
  <si>
    <t>中間需要計</t>
    <rPh sb="0" eb="2">
      <t>チュウカン</t>
    </rPh>
    <rPh sb="2" eb="4">
      <t>ジュヨウ</t>
    </rPh>
    <rPh sb="4" eb="5">
      <t>ケイ</t>
    </rPh>
    <phoneticPr fontId="2"/>
  </si>
  <si>
    <t>移入係数</t>
    <rPh sb="0" eb="2">
      <t>イニュウ</t>
    </rPh>
    <rPh sb="2" eb="4">
      <t>ケイスウ</t>
    </rPh>
    <phoneticPr fontId="2"/>
  </si>
  <si>
    <t>合計</t>
    <rPh sb="0" eb="2">
      <t>ゴウケイ</t>
    </rPh>
    <phoneticPr fontId="2"/>
  </si>
  <si>
    <t>付加価値率</t>
    <rPh sb="0" eb="1">
      <t>フカ</t>
    </rPh>
    <rPh sb="1" eb="4">
      <t>カチリツ</t>
    </rPh>
    <phoneticPr fontId="2"/>
  </si>
  <si>
    <t>従業者数</t>
    <rPh sb="0" eb="3">
      <t>ジュウギョウシャ</t>
    </rPh>
    <rPh sb="3" eb="4">
      <t>スウ</t>
    </rPh>
    <phoneticPr fontId="2"/>
  </si>
  <si>
    <t>単位：億円</t>
    <rPh sb="0" eb="2">
      <t>タンイ</t>
    </rPh>
    <rPh sb="3" eb="5">
      <t>オクエン</t>
    </rPh>
    <phoneticPr fontId="2"/>
  </si>
  <si>
    <t>限界消費性向</t>
    <rPh sb="0" eb="2">
      <t>ゲンカイ</t>
    </rPh>
    <rPh sb="2" eb="4">
      <t>ショウヒ</t>
    </rPh>
    <rPh sb="4" eb="6">
      <t>セイコウ</t>
    </rPh>
    <phoneticPr fontId="2"/>
  </si>
  <si>
    <t>従業者係数</t>
    <rPh sb="0" eb="2">
      <t>ジュウギョウ</t>
    </rPh>
    <rPh sb="2" eb="3">
      <t>シャ</t>
    </rPh>
    <rPh sb="3" eb="5">
      <t>ケイスウ</t>
    </rPh>
    <phoneticPr fontId="2"/>
  </si>
  <si>
    <t>民間消費の変化</t>
    <rPh sb="0" eb="2">
      <t>ミンカン</t>
    </rPh>
    <rPh sb="2" eb="4">
      <t>ショウヒ</t>
    </rPh>
    <rPh sb="5" eb="7">
      <t>ヘンカ</t>
    </rPh>
    <phoneticPr fontId="2"/>
  </si>
  <si>
    <t>Ｂ：元の生産額</t>
    <rPh sb="2" eb="3">
      <t>モト</t>
    </rPh>
    <rPh sb="4" eb="7">
      <t>セイサンガク</t>
    </rPh>
    <phoneticPr fontId="2"/>
  </si>
  <si>
    <t>公的固定資本形成</t>
    <rPh sb="0" eb="2">
      <t>コウテキ</t>
    </rPh>
    <phoneticPr fontId="3"/>
  </si>
  <si>
    <t>民間固定資本形成</t>
    <rPh sb="0" eb="2">
      <t>ミンカン</t>
    </rPh>
    <phoneticPr fontId="3"/>
  </si>
  <si>
    <t>Ａ－Ｂ
誘発された生産額</t>
    <rPh sb="4" eb="6">
      <t>ユウハツ</t>
    </rPh>
    <rPh sb="9" eb="12">
      <t>セイサンガク</t>
    </rPh>
    <phoneticPr fontId="2"/>
  </si>
  <si>
    <t>付加価値率</t>
    <rPh sb="0" eb="2">
      <t>フカ</t>
    </rPh>
    <rPh sb="2" eb="5">
      <t>カチリツ</t>
    </rPh>
    <phoneticPr fontId="2"/>
  </si>
  <si>
    <t>誘発された付加価値額</t>
    <rPh sb="0" eb="2">
      <t>ユウハツ</t>
    </rPh>
    <rPh sb="5" eb="7">
      <t>フカ</t>
    </rPh>
    <rPh sb="7" eb="10">
      <t>カチガク</t>
    </rPh>
    <phoneticPr fontId="2"/>
  </si>
  <si>
    <t>二次消費額</t>
    <rPh sb="0" eb="2">
      <t>ニジ</t>
    </rPh>
    <rPh sb="2" eb="5">
      <t>ショウヒガク</t>
    </rPh>
    <phoneticPr fontId="2"/>
  </si>
  <si>
    <t>二次生産誘発額</t>
    <rPh sb="0" eb="2">
      <t>ニジ</t>
    </rPh>
    <rPh sb="2" eb="4">
      <t>セイサン</t>
    </rPh>
    <rPh sb="4" eb="7">
      <t>ユウハツガク</t>
    </rPh>
    <phoneticPr fontId="2"/>
  </si>
  <si>
    <t>二次付加価値誘発額</t>
    <rPh sb="0" eb="2">
      <t>ニジ</t>
    </rPh>
    <rPh sb="2" eb="4">
      <t>フカ</t>
    </rPh>
    <rPh sb="4" eb="6">
      <t>カチ</t>
    </rPh>
    <rPh sb="6" eb="8">
      <t>ユウハツ</t>
    </rPh>
    <rPh sb="8" eb="9">
      <t>ガク</t>
    </rPh>
    <phoneticPr fontId="2"/>
  </si>
  <si>
    <t>一次＋二次
生産誘発額</t>
    <rPh sb="0" eb="2">
      <t>イチジ</t>
    </rPh>
    <rPh sb="3" eb="5">
      <t>ニジ</t>
    </rPh>
    <rPh sb="6" eb="8">
      <t>セイサン</t>
    </rPh>
    <rPh sb="8" eb="11">
      <t>ユウハツガク</t>
    </rPh>
    <phoneticPr fontId="2"/>
  </si>
  <si>
    <t>一次＋二次
付加価値誘発額</t>
    <rPh sb="0" eb="2">
      <t>イチジ</t>
    </rPh>
    <rPh sb="3" eb="5">
      <t>ニジ</t>
    </rPh>
    <rPh sb="6" eb="8">
      <t>フカ</t>
    </rPh>
    <rPh sb="8" eb="10">
      <t>カチ</t>
    </rPh>
    <rPh sb="10" eb="13">
      <t>ユウハツガク</t>
    </rPh>
    <phoneticPr fontId="2"/>
  </si>
  <si>
    <t>生産額の合計</t>
    <rPh sb="0" eb="3">
      <t>セイサンガク</t>
    </rPh>
    <rPh sb="4" eb="6">
      <t>ゴウケイ</t>
    </rPh>
    <phoneticPr fontId="2"/>
  </si>
  <si>
    <t>輸移入</t>
    <rPh sb="0" eb="1">
      <t>ユ</t>
    </rPh>
    <phoneticPr fontId="3"/>
  </si>
  <si>
    <t>移輸出</t>
    <phoneticPr fontId="2"/>
  </si>
  <si>
    <t>Fd</t>
    <phoneticPr fontId="2"/>
  </si>
  <si>
    <t>Md</t>
    <phoneticPr fontId="2"/>
  </si>
  <si>
    <t>Md+Fd</t>
    <phoneticPr fontId="2"/>
  </si>
  <si>
    <t>EX</t>
    <phoneticPr fontId="2"/>
  </si>
  <si>
    <t>IM</t>
    <phoneticPr fontId="2"/>
  </si>
  <si>
    <t>Fd+EX</t>
    <phoneticPr fontId="2"/>
  </si>
  <si>
    <t>Md+Fd+EX</t>
    <phoneticPr fontId="2"/>
  </si>
  <si>
    <t>Fd+EX-IM</t>
    <phoneticPr fontId="2"/>
  </si>
  <si>
    <t>Fd(Z)</t>
    <phoneticPr fontId="2"/>
  </si>
  <si>
    <t>Fd(CP)</t>
    <phoneticPr fontId="2"/>
  </si>
  <si>
    <t>Fd(IG)</t>
    <phoneticPr fontId="2"/>
  </si>
  <si>
    <t>Fd(CG)</t>
    <phoneticPr fontId="2"/>
  </si>
  <si>
    <t>Fd(IP)</t>
    <phoneticPr fontId="2"/>
  </si>
  <si>
    <t>Fd(IV)</t>
    <phoneticPr fontId="2"/>
  </si>
  <si>
    <t>Md+Fd+EX-IM</t>
    <phoneticPr fontId="2"/>
  </si>
  <si>
    <t>交易収支</t>
    <rPh sb="0" eb="2">
      <t>コウエキ</t>
    </rPh>
    <rPh sb="2" eb="4">
      <t>シュウシ</t>
    </rPh>
    <phoneticPr fontId="2"/>
  </si>
  <si>
    <t>粗付加価値額</t>
    <rPh sb="0" eb="1">
      <t>ソ</t>
    </rPh>
    <rPh sb="1" eb="3">
      <t>フカ</t>
    </rPh>
    <rPh sb="3" eb="6">
      <t>カチガク</t>
    </rPh>
    <phoneticPr fontId="2"/>
  </si>
  <si>
    <t>事後の産業連関表</t>
    <rPh sb="0" eb="2">
      <t>ジゴ</t>
    </rPh>
    <rPh sb="3" eb="5">
      <t>サンギョウ</t>
    </rPh>
    <rPh sb="5" eb="8">
      <t>レンカンヒョウ</t>
    </rPh>
    <phoneticPr fontId="2"/>
  </si>
  <si>
    <t>生産額</t>
    <rPh sb="0" eb="3">
      <t>セイサンガク</t>
    </rPh>
    <phoneticPr fontId="2"/>
  </si>
  <si>
    <t>変化率</t>
    <rPh sb="0" eb="3">
      <t>ヘンカリツ</t>
    </rPh>
    <phoneticPr fontId="2"/>
  </si>
  <si>
    <t>変化額</t>
    <rPh sb="0" eb="3">
      <t>ヘンカガク</t>
    </rPh>
    <phoneticPr fontId="2"/>
  </si>
  <si>
    <t>効果倍率</t>
    <rPh sb="0" eb="2">
      <t>コウカ</t>
    </rPh>
    <rPh sb="2" eb="4">
      <t>バイリツ</t>
    </rPh>
    <phoneticPr fontId="2"/>
  </si>
  <si>
    <t>交易収支</t>
    <rPh sb="0" eb="2">
      <t>コウエキ</t>
    </rPh>
    <rPh sb="2" eb="4">
      <t>シュウシ</t>
    </rPh>
    <phoneticPr fontId="2"/>
  </si>
  <si>
    <t>内生部門合計</t>
    <rPh sb="0" eb="2">
      <t>ナイセイ</t>
    </rPh>
    <rPh sb="2" eb="4">
      <t>ブモン</t>
    </rPh>
    <rPh sb="4" eb="6">
      <t>ゴウケイ</t>
    </rPh>
    <phoneticPr fontId="2"/>
  </si>
  <si>
    <t>事後生産額</t>
    <rPh sb="0" eb="2">
      <t>ジゴ</t>
    </rPh>
    <rPh sb="2" eb="4">
      <t>セイサン</t>
    </rPh>
    <phoneticPr fontId="2"/>
  </si>
  <si>
    <t>A⊿X+⊿Fd</t>
    <phoneticPr fontId="2"/>
  </si>
  <si>
    <t>A⊿X</t>
    <phoneticPr fontId="2"/>
  </si>
  <si>
    <t>移輸出</t>
    <phoneticPr fontId="2"/>
  </si>
  <si>
    <t>移輸入</t>
    <rPh sb="0" eb="1">
      <t>イ</t>
    </rPh>
    <rPh sb="1" eb="2">
      <t>ユ</t>
    </rPh>
    <phoneticPr fontId="3"/>
  </si>
  <si>
    <t>⊿IM=M^(A⊿Q+⊿Fd)</t>
    <phoneticPr fontId="2"/>
  </si>
  <si>
    <t>一次生産誘発額</t>
    <rPh sb="0" eb="2">
      <t>イチジ</t>
    </rPh>
    <rPh sb="2" eb="4">
      <t>セイサン</t>
    </rPh>
    <rPh sb="4" eb="7">
      <t>ユウハツガク</t>
    </rPh>
    <phoneticPr fontId="3"/>
  </si>
  <si>
    <t>Ａ：一次効果合計</t>
    <rPh sb="2" eb="4">
      <t>イチジ</t>
    </rPh>
    <rPh sb="4" eb="6">
      <t>コウカ</t>
    </rPh>
    <rPh sb="6" eb="8">
      <t>ゴウケイ</t>
    </rPh>
    <phoneticPr fontId="2"/>
  </si>
  <si>
    <t>二次生産誘発額</t>
    <rPh sb="0" eb="2">
      <t>ニジ</t>
    </rPh>
    <rPh sb="2" eb="4">
      <t>セイサン</t>
    </rPh>
    <rPh sb="4" eb="7">
      <t>ユウハツガク</t>
    </rPh>
    <phoneticPr fontId="3"/>
  </si>
  <si>
    <t>⊿Ｍ</t>
    <phoneticPr fontId="2"/>
  </si>
  <si>
    <t>移出増加</t>
    <rPh sb="0" eb="2">
      <t>イシュツ</t>
    </rPh>
    <rPh sb="2" eb="4">
      <t>ゾウカ</t>
    </rPh>
    <phoneticPr fontId="2"/>
  </si>
  <si>
    <t>就業者係数</t>
    <rPh sb="0" eb="3">
      <t>シュウギョウシャ</t>
    </rPh>
    <rPh sb="3" eb="5">
      <t>ケイスウ</t>
    </rPh>
    <phoneticPr fontId="2"/>
  </si>
  <si>
    <t>就業者数変化</t>
    <rPh sb="0" eb="3">
      <t>シュウギョウシャ</t>
    </rPh>
    <rPh sb="3" eb="4">
      <t>スウ</t>
    </rPh>
    <rPh sb="4" eb="6">
      <t>ヘンカ</t>
    </rPh>
    <phoneticPr fontId="2"/>
  </si>
  <si>
    <t>天草市2014年版産業連関表</t>
    <rPh sb="0" eb="2">
      <t>アマクサ</t>
    </rPh>
    <rPh sb="2" eb="3">
      <t>シ</t>
    </rPh>
    <rPh sb="7" eb="8">
      <t>ネン</t>
    </rPh>
    <rPh sb="8" eb="9">
      <t>バン</t>
    </rPh>
    <rPh sb="9" eb="11">
      <t>サンギョウ</t>
    </rPh>
    <rPh sb="11" eb="14">
      <t>レンカンヒョウ</t>
    </rPh>
    <phoneticPr fontId="3"/>
  </si>
  <si>
    <t>ここから元の産業連関表を再現する</t>
    <rPh sb="4" eb="5">
      <t>モト</t>
    </rPh>
    <rPh sb="6" eb="8">
      <t>サンギョウ</t>
    </rPh>
    <rPh sb="8" eb="11">
      <t>レンカンヒョウ</t>
    </rPh>
    <rPh sb="12" eb="14">
      <t>サイゲン</t>
    </rPh>
    <phoneticPr fontId="2"/>
  </si>
  <si>
    <t>移入率の変化</t>
    <rPh sb="0" eb="2">
      <t>イニュウ</t>
    </rPh>
    <rPh sb="2" eb="3">
      <t>リツ</t>
    </rPh>
    <rPh sb="4" eb="6">
      <t>ヘンカ</t>
    </rPh>
    <phoneticPr fontId="2"/>
  </si>
  <si>
    <t>移出額の変化</t>
    <rPh sb="0" eb="2">
      <t>イシュツ</t>
    </rPh>
    <rPh sb="2" eb="3">
      <t>ガク</t>
    </rPh>
    <rPh sb="4" eb="6">
      <t>ヘンカ</t>
    </rPh>
    <phoneticPr fontId="2"/>
  </si>
  <si>
    <t>所得率</t>
    <rPh sb="0" eb="2">
      <t>ショトクリツ</t>
    </rPh>
    <phoneticPr fontId="2"/>
  </si>
  <si>
    <t>消費の構成比</t>
    <rPh sb="0" eb="2">
      <t>ショウヒ</t>
    </rPh>
    <rPh sb="3" eb="6">
      <t>コウセイヒ</t>
    </rPh>
    <phoneticPr fontId="2"/>
  </si>
  <si>
    <t>注）生産分配面での「粗付加価値」は支出面での「最終需要」は「域内最終需要＋移輸出－移輸入」である。</t>
    <rPh sb="0" eb="1">
      <t>チュウ</t>
    </rPh>
    <rPh sb="2" eb="4">
      <t>セイサン</t>
    </rPh>
    <rPh sb="4" eb="7">
      <t>ブンパイメン</t>
    </rPh>
    <rPh sb="10" eb="11">
      <t>ソ</t>
    </rPh>
    <rPh sb="11" eb="13">
      <t>フカ</t>
    </rPh>
    <rPh sb="13" eb="15">
      <t>カチ</t>
    </rPh>
    <rPh sb="17" eb="20">
      <t>シシュツメン</t>
    </rPh>
    <rPh sb="23" eb="25">
      <t>サイシュウ</t>
    </rPh>
    <rPh sb="25" eb="27">
      <t>ジュヨウ</t>
    </rPh>
    <rPh sb="30" eb="32">
      <t>イキナイ</t>
    </rPh>
    <rPh sb="32" eb="34">
      <t>サイシュウ</t>
    </rPh>
    <rPh sb="34" eb="36">
      <t>ジュヨウ</t>
    </rPh>
    <rPh sb="37" eb="38">
      <t>イ</t>
    </rPh>
    <rPh sb="38" eb="40">
      <t>ユシュツ</t>
    </rPh>
    <rPh sb="41" eb="42">
      <t>イ</t>
    </rPh>
    <rPh sb="42" eb="44">
      <t>ユニュウ</t>
    </rPh>
    <phoneticPr fontId="2"/>
  </si>
  <si>
    <t>⊿Q=B (I-M) ⊿Fｄ</t>
    <phoneticPr fontId="2"/>
  </si>
  <si>
    <t>一次効果による交易収支の変化</t>
    <rPh sb="0" eb="2">
      <t>イチジ</t>
    </rPh>
    <rPh sb="2" eb="4">
      <t>コウカ</t>
    </rPh>
    <rPh sb="7" eb="9">
      <t>コウエキ</t>
    </rPh>
    <rPh sb="9" eb="11">
      <t>シュウシ</t>
    </rPh>
    <rPh sb="12" eb="14">
      <t>ヘンカ</t>
    </rPh>
    <phoneticPr fontId="2"/>
  </si>
  <si>
    <t>↓</t>
    <phoneticPr fontId="2"/>
  </si>
  <si>
    <t>付加価値の増加に対して比例的に変化する消費額の割合</t>
    <rPh sb="0" eb="2">
      <t>フカ</t>
    </rPh>
    <rPh sb="2" eb="4">
      <t>カチ</t>
    </rPh>
    <rPh sb="5" eb="7">
      <t>ゾウカ</t>
    </rPh>
    <rPh sb="8" eb="9">
      <t>タイ</t>
    </rPh>
    <rPh sb="11" eb="13">
      <t>ヒレイ</t>
    </rPh>
    <rPh sb="13" eb="14">
      <t>テキ</t>
    </rPh>
    <rPh sb="15" eb="17">
      <t>ヘンカ</t>
    </rPh>
    <rPh sb="19" eb="22">
      <t>ショウヒガク</t>
    </rPh>
    <rPh sb="23" eb="25">
      <t>ワリアイ</t>
    </rPh>
    <phoneticPr fontId="2"/>
  </si>
  <si>
    <t>二次効果による交易収支の変化</t>
    <rPh sb="0" eb="2">
      <t>ニジ</t>
    </rPh>
    <rPh sb="2" eb="4">
      <t>コウカ</t>
    </rPh>
    <rPh sb="7" eb="9">
      <t>コウエキ</t>
    </rPh>
    <rPh sb="9" eb="11">
      <t>シュウシ</t>
    </rPh>
    <rPh sb="12" eb="14">
      <t>ヘンカ</t>
    </rPh>
    <phoneticPr fontId="2"/>
  </si>
  <si>
    <t>固定資本形成
（公的）</t>
    <phoneticPr fontId="3"/>
  </si>
  <si>
    <t>固定資本形成
（民間）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</si>
</sst>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#,##0_);[Red]\(#,##0\)"/>
    <numFmt numFmtId="177" formatCode="#,##0_ "/>
    <numFmt numFmtId="178" formatCode="0.000000_);[Red]\(0.000000\)"/>
    <numFmt numFmtId="179" formatCode="0.0000_);[Red]\(0.0000\)"/>
    <numFmt numFmtId="180" formatCode="0.00000_ "/>
    <numFmt numFmtId="181" formatCode="0.0000_ "/>
    <numFmt numFmtId="182" formatCode="#,##0.0000_ "/>
    <numFmt numFmtId="183" formatCode="0_ "/>
    <numFmt numFmtId="184" formatCode="#,##0.0_ "/>
    <numFmt numFmtId="185" formatCode="0.000_ "/>
    <numFmt numFmtId="186" formatCode="#,##0.000_ "/>
    <numFmt numFmtId="187" formatCode="0.0_);[Red]\(0.0\)"/>
    <numFmt numFmtId="188" formatCode="0.000%"/>
    <numFmt numFmtId="189" formatCode="0.0000_ ;[Red]\-0.0000\ "/>
    <numFmt numFmtId="190" formatCode="#,##0.00_ "/>
    <numFmt numFmtId="191" formatCode="0.0_ ;[Red]\-0.0\ "/>
    <numFmt numFmtId="192" formatCode="#,##0.0_ ;[Red]\-#,##0.0\ "/>
  </numFmts>
  <fonts count="14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vertAlign val="superscript"/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7">
    <xf numFmtId="0" fontId="0" fillId="0" borderId="0" xfId="0">
      <alignment vertical="center"/>
    </xf>
    <xf numFmtId="0" fontId="6" fillId="0" borderId="14" xfId="1" applyFont="1" applyBorder="1" applyAlignment="1">
      <alignment vertical="center"/>
    </xf>
    <xf numFmtId="178" fontId="6" fillId="0" borderId="14" xfId="1" applyNumberFormat="1" applyFont="1" applyBorder="1" applyAlignment="1">
      <alignment vertical="center"/>
    </xf>
    <xf numFmtId="0" fontId="1" fillId="0" borderId="14" xfId="0" applyFont="1" applyFill="1" applyBorder="1" applyAlignment="1"/>
    <xf numFmtId="178" fontId="6" fillId="0" borderId="14" xfId="1" quotePrefix="1" applyNumberFormat="1" applyFont="1" applyBorder="1" applyAlignment="1">
      <alignment horizontal="left" vertical="center"/>
    </xf>
    <xf numFmtId="178" fontId="6" fillId="0" borderId="14" xfId="1" quotePrefix="1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1" fillId="0" borderId="1" xfId="0" applyNumberFormat="1" applyFont="1" applyBorder="1" applyAlignment="1"/>
    <xf numFmtId="0" fontId="1" fillId="0" borderId="15" xfId="0" applyFont="1" applyBorder="1" applyAlignment="1"/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177" fontId="0" fillId="0" borderId="2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1" fillId="0" borderId="7" xfId="0" applyNumberFormat="1" applyFont="1" applyBorder="1" applyAlignment="1"/>
    <xf numFmtId="177" fontId="0" fillId="0" borderId="7" xfId="0" applyNumberFormat="1" applyBorder="1">
      <alignment vertical="center"/>
    </xf>
    <xf numFmtId="0" fontId="0" fillId="0" borderId="16" xfId="0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" fillId="0" borderId="19" xfId="0" applyNumberFormat="1" applyFont="1" applyBorder="1" applyAlignment="1"/>
    <xf numFmtId="176" fontId="1" fillId="0" borderId="22" xfId="0" quotePrefix="1" applyNumberFormat="1" applyFont="1" applyBorder="1" applyAlignment="1">
      <alignment horizontal="left"/>
    </xf>
    <xf numFmtId="177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2" xfId="0" applyNumberFormat="1" applyBorder="1">
      <alignment vertical="center"/>
    </xf>
    <xf numFmtId="176" fontId="1" fillId="0" borderId="16" xfId="0" applyNumberFormat="1" applyFont="1" applyBorder="1" applyAlignment="1"/>
    <xf numFmtId="176" fontId="1" fillId="0" borderId="11" xfId="0" quotePrefix="1" applyNumberFormat="1" applyFont="1" applyBorder="1" applyAlignment="1">
      <alignment horizontal="left"/>
    </xf>
    <xf numFmtId="177" fontId="0" fillId="0" borderId="12" xfId="0" applyNumberFormat="1" applyBorder="1">
      <alignment vertical="center"/>
    </xf>
    <xf numFmtId="176" fontId="1" fillId="0" borderId="25" xfId="0" applyNumberFormat="1" applyFont="1" applyBorder="1" applyAlignment="1"/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0" xfId="0" applyFont="1" applyFill="1" applyBorder="1" applyAlignment="1"/>
    <xf numFmtId="178" fontId="6" fillId="0" borderId="0" xfId="1" quotePrefix="1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81" fontId="0" fillId="0" borderId="2" xfId="0" applyNumberFormat="1" applyBorder="1">
      <alignment vertical="center"/>
    </xf>
    <xf numFmtId="181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81" fontId="0" fillId="0" borderId="3" xfId="0" applyNumberFormat="1" applyBorder="1">
      <alignment vertical="center"/>
    </xf>
    <xf numFmtId="181" fontId="0" fillId="0" borderId="10" xfId="0" applyNumberFormat="1" applyBorder="1">
      <alignment vertical="center"/>
    </xf>
    <xf numFmtId="178" fontId="6" fillId="0" borderId="15" xfId="1" applyNumberFormat="1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4" xfId="0" applyFont="1" applyBorder="1" applyAlignment="1"/>
    <xf numFmtId="179" fontId="1" fillId="0" borderId="2" xfId="1" applyNumberFormat="1" applyFont="1" applyBorder="1" applyAlignment="1">
      <alignment vertical="center"/>
    </xf>
    <xf numFmtId="179" fontId="1" fillId="0" borderId="8" xfId="1" applyNumberFormat="1" applyFont="1" applyBorder="1" applyAlignment="1">
      <alignment vertical="center"/>
    </xf>
    <xf numFmtId="179" fontId="1" fillId="0" borderId="3" xfId="1" applyNumberFormat="1" applyFont="1" applyBorder="1" applyAlignment="1">
      <alignment vertical="center"/>
    </xf>
    <xf numFmtId="179" fontId="1" fillId="0" borderId="10" xfId="1" applyNumberFormat="1" applyFont="1" applyBorder="1" applyAlignment="1">
      <alignment vertical="center"/>
    </xf>
    <xf numFmtId="180" fontId="1" fillId="0" borderId="2" xfId="0" applyNumberFormat="1" applyFont="1" applyBorder="1" applyAlignment="1"/>
    <xf numFmtId="180" fontId="1" fillId="0" borderId="8" xfId="0" applyNumberFormat="1" applyFont="1" applyBorder="1" applyAlignment="1"/>
    <xf numFmtId="180" fontId="1" fillId="0" borderId="3" xfId="0" applyNumberFormat="1" applyFont="1" applyBorder="1" applyAlignment="1"/>
    <xf numFmtId="180" fontId="1" fillId="0" borderId="10" xfId="0" applyNumberFormat="1" applyFont="1" applyBorder="1" applyAlignment="1"/>
    <xf numFmtId="179" fontId="0" fillId="0" borderId="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0" xfId="0" applyNumberFormat="1" applyBorder="1">
      <alignment vertical="center"/>
    </xf>
    <xf numFmtId="176" fontId="1" fillId="0" borderId="4" xfId="0" quotePrefix="1" applyNumberFormat="1" applyFont="1" applyBorder="1" applyAlignment="1">
      <alignment horizontal="left"/>
    </xf>
    <xf numFmtId="176" fontId="1" fillId="0" borderId="9" xfId="0" applyNumberFormat="1" applyFont="1" applyFill="1" applyBorder="1" applyAlignment="1"/>
    <xf numFmtId="177" fontId="0" fillId="0" borderId="3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10" xfId="0" applyNumberFormat="1" applyBorder="1">
      <alignment vertical="center"/>
    </xf>
    <xf numFmtId="183" fontId="0" fillId="0" borderId="0" xfId="0" applyNumberFormat="1">
      <alignment vertical="center"/>
    </xf>
    <xf numFmtId="176" fontId="1" fillId="0" borderId="42" xfId="0" applyNumberFormat="1" applyFont="1" applyFill="1" applyBorder="1" applyAlignment="1"/>
    <xf numFmtId="176" fontId="10" fillId="0" borderId="5" xfId="0" applyNumberFormat="1" applyFont="1" applyBorder="1" applyAlignment="1">
      <alignment horizontal="center" vertical="center" wrapText="1"/>
    </xf>
    <xf numFmtId="176" fontId="10" fillId="0" borderId="5" xfId="0" quotePrefix="1" applyNumberFormat="1" applyFont="1" applyBorder="1" applyAlignment="1">
      <alignment horizontal="center" vertical="center" wrapText="1"/>
    </xf>
    <xf numFmtId="176" fontId="10" fillId="0" borderId="5" xfId="0" quotePrefix="1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0" fillId="0" borderId="45" xfId="0" applyBorder="1">
      <alignment vertical="center"/>
    </xf>
    <xf numFmtId="0" fontId="0" fillId="0" borderId="11" xfId="0" applyFill="1" applyBorder="1">
      <alignment vertical="center"/>
    </xf>
    <xf numFmtId="176" fontId="10" fillId="0" borderId="6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0" fillId="0" borderId="39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5" xfId="0" quotePrefix="1" applyNumberFormat="1" applyFont="1" applyBorder="1" applyAlignment="1">
      <alignment horizontal="center" vertical="center" wrapText="1"/>
    </xf>
    <xf numFmtId="176" fontId="1" fillId="0" borderId="5" xfId="0" quotePrefix="1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0" fontId="9" fillId="0" borderId="16" xfId="0" applyFont="1" applyBorder="1">
      <alignment vertical="center"/>
    </xf>
    <xf numFmtId="182" fontId="9" fillId="0" borderId="5" xfId="0" applyNumberFormat="1" applyFont="1" applyBorder="1">
      <alignment vertical="center"/>
    </xf>
    <xf numFmtId="182" fontId="9" fillId="0" borderId="6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0" fontId="9" fillId="0" borderId="10" xfId="0" applyFont="1" applyBorder="1">
      <alignment vertical="center"/>
    </xf>
    <xf numFmtId="184" fontId="9" fillId="0" borderId="43" xfId="0" applyNumberFormat="1" applyFont="1" applyBorder="1">
      <alignment vertical="center"/>
    </xf>
    <xf numFmtId="184" fontId="9" fillId="0" borderId="44" xfId="0" applyNumberFormat="1" applyFont="1" applyBorder="1">
      <alignment vertical="center"/>
    </xf>
    <xf numFmtId="0" fontId="9" fillId="0" borderId="0" xfId="0" applyFont="1" applyBorder="1">
      <alignment vertical="center"/>
    </xf>
    <xf numFmtId="181" fontId="9" fillId="0" borderId="2" xfId="0" applyNumberFormat="1" applyFont="1" applyBorder="1">
      <alignment vertical="center"/>
    </xf>
    <xf numFmtId="181" fontId="9" fillId="0" borderId="8" xfId="0" applyNumberFormat="1" applyFont="1" applyBorder="1">
      <alignment vertical="center"/>
    </xf>
    <xf numFmtId="0" fontId="9" fillId="0" borderId="9" xfId="0" applyFont="1" applyBorder="1">
      <alignment vertical="center"/>
    </xf>
    <xf numFmtId="181" fontId="9" fillId="0" borderId="3" xfId="0" applyNumberFormat="1" applyFont="1" applyBorder="1">
      <alignment vertical="center"/>
    </xf>
    <xf numFmtId="181" fontId="9" fillId="0" borderId="10" xfId="0" applyNumberFormat="1" applyFont="1" applyBorder="1">
      <alignment vertical="center"/>
    </xf>
    <xf numFmtId="179" fontId="9" fillId="0" borderId="2" xfId="0" applyNumberFormat="1" applyFont="1" applyBorder="1">
      <alignment vertical="center"/>
    </xf>
    <xf numFmtId="179" fontId="9" fillId="0" borderId="8" xfId="0" applyNumberFormat="1" applyFont="1" applyBorder="1">
      <alignment vertical="center"/>
    </xf>
    <xf numFmtId="179" fontId="9" fillId="0" borderId="3" xfId="0" applyNumberFormat="1" applyFont="1" applyBorder="1">
      <alignment vertical="center"/>
    </xf>
    <xf numFmtId="179" fontId="9" fillId="0" borderId="10" xfId="0" applyNumberFormat="1" applyFont="1" applyBorder="1">
      <alignment vertical="center"/>
    </xf>
    <xf numFmtId="0" fontId="9" fillId="0" borderId="28" xfId="0" applyFont="1" applyBorder="1">
      <alignment vertical="center"/>
    </xf>
    <xf numFmtId="176" fontId="1" fillId="0" borderId="29" xfId="0" applyNumberFormat="1" applyFont="1" applyBorder="1" applyAlignment="1">
      <alignment horizontal="center" vertical="center" wrapText="1"/>
    </xf>
    <xf numFmtId="176" fontId="1" fillId="0" borderId="29" xfId="0" quotePrefix="1" applyNumberFormat="1" applyFont="1" applyBorder="1" applyAlignment="1">
      <alignment horizontal="center" vertical="center" wrapText="1"/>
    </xf>
    <xf numFmtId="176" fontId="1" fillId="0" borderId="29" xfId="0" quotePrefix="1" applyNumberFormat="1" applyFont="1" applyFill="1" applyBorder="1" applyAlignment="1">
      <alignment horizontal="center" vertical="center" wrapText="1"/>
    </xf>
    <xf numFmtId="176" fontId="1" fillId="0" borderId="30" xfId="0" applyNumberFormat="1" applyFont="1" applyFill="1" applyBorder="1" applyAlignment="1">
      <alignment horizontal="center" vertical="center" wrapText="1"/>
    </xf>
    <xf numFmtId="0" fontId="9" fillId="0" borderId="31" xfId="0" applyFont="1" applyBorder="1">
      <alignment vertical="center"/>
    </xf>
    <xf numFmtId="177" fontId="9" fillId="0" borderId="32" xfId="0" applyNumberFormat="1" applyFont="1" applyBorder="1">
      <alignment vertical="center"/>
    </xf>
    <xf numFmtId="0" fontId="9" fillId="0" borderId="36" xfId="0" applyFont="1" applyBorder="1">
      <alignment vertical="center"/>
    </xf>
    <xf numFmtId="177" fontId="9" fillId="0" borderId="37" xfId="0" applyNumberFormat="1" applyFont="1" applyBorder="1">
      <alignment vertical="center"/>
    </xf>
    <xf numFmtId="177" fontId="9" fillId="0" borderId="38" xfId="0" applyNumberFormat="1" applyFont="1" applyBorder="1">
      <alignment vertical="center"/>
    </xf>
    <xf numFmtId="0" fontId="9" fillId="0" borderId="33" xfId="0" applyFont="1" applyFill="1" applyBorder="1">
      <alignment vertical="center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quotePrefix="1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6" fontId="0" fillId="0" borderId="40" xfId="0" applyNumberFormat="1" applyBorder="1">
      <alignment vertical="center"/>
    </xf>
    <xf numFmtId="188" fontId="0" fillId="0" borderId="2" xfId="0" applyNumberFormat="1" applyBorder="1">
      <alignment vertical="center"/>
    </xf>
    <xf numFmtId="186" fontId="0" fillId="0" borderId="47" xfId="0" applyNumberFormat="1" applyBorder="1">
      <alignment vertical="center"/>
    </xf>
    <xf numFmtId="0" fontId="11" fillId="0" borderId="39" xfId="0" applyFont="1" applyBorder="1">
      <alignment vertical="center"/>
    </xf>
    <xf numFmtId="177" fontId="0" fillId="0" borderId="47" xfId="0" applyNumberForma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87" fontId="0" fillId="0" borderId="2" xfId="0" applyNumberFormat="1" applyBorder="1">
      <alignment vertical="center"/>
    </xf>
    <xf numFmtId="187" fontId="0" fillId="0" borderId="12" xfId="0" applyNumberFormat="1" applyBorder="1">
      <alignment vertical="center"/>
    </xf>
    <xf numFmtId="187" fontId="0" fillId="0" borderId="37" xfId="0" applyNumberFormat="1" applyBorder="1">
      <alignment vertical="center"/>
    </xf>
    <xf numFmtId="187" fontId="0" fillId="0" borderId="50" xfId="0" applyNumberFormat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0" fontId="9" fillId="0" borderId="49" xfId="0" applyFont="1" applyBorder="1" applyAlignment="1">
      <alignment horizontal="center" vertical="center"/>
    </xf>
    <xf numFmtId="177" fontId="0" fillId="0" borderId="52" xfId="0" applyNumberFormat="1" applyBorder="1">
      <alignment vertical="center"/>
    </xf>
    <xf numFmtId="0" fontId="9" fillId="0" borderId="56" xfId="0" applyFont="1" applyBorder="1">
      <alignment vertical="center"/>
    </xf>
    <xf numFmtId="176" fontId="10" fillId="0" borderId="5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7" fontId="0" fillId="2" borderId="59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3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189" fontId="0" fillId="0" borderId="2" xfId="0" applyNumberFormat="1" applyBorder="1">
      <alignment vertical="center"/>
    </xf>
    <xf numFmtId="189" fontId="0" fillId="0" borderId="8" xfId="0" applyNumberFormat="1" applyBorder="1">
      <alignment vertical="center"/>
    </xf>
    <xf numFmtId="189" fontId="0" fillId="0" borderId="3" xfId="0" applyNumberFormat="1" applyBorder="1">
      <alignment vertical="center"/>
    </xf>
    <xf numFmtId="189" fontId="0" fillId="0" borderId="10" xfId="0" applyNumberForma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187" fontId="0" fillId="0" borderId="7" xfId="0" applyNumberFormat="1" applyBorder="1">
      <alignment vertical="center"/>
    </xf>
    <xf numFmtId="187" fontId="0" fillId="0" borderId="8" xfId="0" applyNumberFormat="1" applyBorder="1">
      <alignment vertical="center"/>
    </xf>
    <xf numFmtId="187" fontId="0" fillId="0" borderId="3" xfId="0" applyNumberFormat="1" applyBorder="1">
      <alignment vertical="center"/>
    </xf>
    <xf numFmtId="190" fontId="0" fillId="0" borderId="40" xfId="0" applyNumberFormat="1" applyBorder="1">
      <alignment vertical="center"/>
    </xf>
    <xf numFmtId="190" fontId="0" fillId="0" borderId="41" xfId="0" applyNumberFormat="1" applyBorder="1">
      <alignment vertical="center"/>
    </xf>
    <xf numFmtId="0" fontId="8" fillId="0" borderId="4" xfId="0" applyFont="1" applyBorder="1">
      <alignment vertical="center"/>
    </xf>
    <xf numFmtId="191" fontId="9" fillId="0" borderId="2" xfId="0" applyNumberFormat="1" applyFont="1" applyBorder="1">
      <alignment vertical="center"/>
    </xf>
    <xf numFmtId="191" fontId="9" fillId="0" borderId="8" xfId="0" applyNumberFormat="1" applyFont="1" applyBorder="1">
      <alignment vertical="center"/>
    </xf>
    <xf numFmtId="191" fontId="9" fillId="0" borderId="7" xfId="0" applyNumberFormat="1" applyFont="1" applyBorder="1">
      <alignment vertical="center"/>
    </xf>
    <xf numFmtId="191" fontId="9" fillId="0" borderId="0" xfId="0" applyNumberFormat="1" applyFont="1">
      <alignment vertical="center"/>
    </xf>
    <xf numFmtId="191" fontId="9" fillId="0" borderId="17" xfId="0" applyNumberFormat="1" applyFont="1" applyBorder="1">
      <alignment vertical="center"/>
    </xf>
    <xf numFmtId="191" fontId="9" fillId="0" borderId="16" xfId="0" applyNumberFormat="1" applyFont="1" applyBorder="1">
      <alignment vertical="center"/>
    </xf>
    <xf numFmtId="191" fontId="9" fillId="0" borderId="18" xfId="0" applyNumberFormat="1" applyFont="1" applyBorder="1">
      <alignment vertical="center"/>
    </xf>
    <xf numFmtId="191" fontId="9" fillId="0" borderId="23" xfId="0" applyNumberFormat="1" applyFont="1" applyBorder="1">
      <alignment vertical="center"/>
    </xf>
    <xf numFmtId="191" fontId="9" fillId="0" borderId="24" xfId="0" applyNumberFormat="1" applyFont="1" applyBorder="1">
      <alignment vertical="center"/>
    </xf>
    <xf numFmtId="191" fontId="9" fillId="0" borderId="22" xfId="0" applyNumberFormat="1" applyFont="1" applyBorder="1">
      <alignment vertical="center"/>
    </xf>
    <xf numFmtId="191" fontId="9" fillId="0" borderId="20" xfId="0" applyNumberFormat="1" applyFont="1" applyBorder="1">
      <alignment vertical="center"/>
    </xf>
    <xf numFmtId="191" fontId="9" fillId="0" borderId="21" xfId="0" applyNumberFormat="1" applyFont="1" applyBorder="1">
      <alignment vertical="center"/>
    </xf>
    <xf numFmtId="191" fontId="9" fillId="0" borderId="26" xfId="0" applyNumberFormat="1" applyFont="1" applyBorder="1">
      <alignment vertical="center"/>
    </xf>
    <xf numFmtId="191" fontId="9" fillId="0" borderId="27" xfId="0" applyNumberFormat="1" applyFont="1" applyBorder="1">
      <alignment vertical="center"/>
    </xf>
    <xf numFmtId="191" fontId="9" fillId="0" borderId="12" xfId="0" applyNumberFormat="1" applyFont="1" applyBorder="1">
      <alignment vertical="center"/>
    </xf>
    <xf numFmtId="191" fontId="9" fillId="0" borderId="13" xfId="0" applyNumberFormat="1" applyFont="1" applyBorder="1">
      <alignment vertical="center"/>
    </xf>
    <xf numFmtId="0" fontId="13" fillId="0" borderId="0" xfId="0" applyFont="1">
      <alignment vertical="center"/>
    </xf>
    <xf numFmtId="0" fontId="11" fillId="0" borderId="39" xfId="0" applyFont="1" applyBorder="1" applyAlignment="1">
      <alignment vertical="center" wrapText="1"/>
    </xf>
    <xf numFmtId="187" fontId="0" fillId="0" borderId="0" xfId="0" applyNumberFormat="1">
      <alignment vertical="center"/>
    </xf>
    <xf numFmtId="187" fontId="0" fillId="0" borderId="40" xfId="0" applyNumberFormat="1" applyBorder="1">
      <alignment vertical="center"/>
    </xf>
    <xf numFmtId="187" fontId="0" fillId="0" borderId="17" xfId="0" applyNumberFormat="1" applyBorder="1">
      <alignment vertical="center"/>
    </xf>
    <xf numFmtId="187" fontId="0" fillId="0" borderId="18" xfId="0" applyNumberFormat="1" applyBorder="1">
      <alignment vertical="center"/>
    </xf>
    <xf numFmtId="187" fontId="0" fillId="0" borderId="22" xfId="0" applyNumberFormat="1" applyBorder="1">
      <alignment vertical="center"/>
    </xf>
    <xf numFmtId="187" fontId="0" fillId="0" borderId="23" xfId="0" applyNumberFormat="1" applyBorder="1">
      <alignment vertical="center"/>
    </xf>
    <xf numFmtId="187" fontId="0" fillId="0" borderId="24" xfId="0" applyNumberFormat="1" applyBorder="1">
      <alignment vertical="center"/>
    </xf>
    <xf numFmtId="187" fontId="0" fillId="0" borderId="47" xfId="0" applyNumberFormat="1" applyBorder="1">
      <alignment vertical="center"/>
    </xf>
    <xf numFmtId="191" fontId="0" fillId="0" borderId="7" xfId="0" applyNumberFormat="1" applyBorder="1">
      <alignment vertical="center"/>
    </xf>
    <xf numFmtId="191" fontId="0" fillId="0" borderId="23" xfId="0" applyNumberFormat="1" applyBorder="1">
      <alignment vertical="center"/>
    </xf>
    <xf numFmtId="187" fontId="0" fillId="2" borderId="2" xfId="0" applyNumberFormat="1" applyFill="1" applyBorder="1">
      <alignment vertical="center"/>
    </xf>
    <xf numFmtId="187" fontId="0" fillId="2" borderId="37" xfId="0" applyNumberFormat="1" applyFill="1" applyBorder="1">
      <alignment vertical="center"/>
    </xf>
    <xf numFmtId="187" fontId="0" fillId="0" borderId="46" xfId="0" applyNumberFormat="1" applyBorder="1">
      <alignment vertical="center"/>
    </xf>
    <xf numFmtId="187" fontId="0" fillId="0" borderId="13" xfId="0" applyNumberFormat="1" applyBorder="1">
      <alignment vertical="center"/>
    </xf>
    <xf numFmtId="191" fontId="0" fillId="0" borderId="2" xfId="0" applyNumberFormat="1" applyBorder="1">
      <alignment vertical="center"/>
    </xf>
    <xf numFmtId="191" fontId="0" fillId="0" borderId="37" xfId="0" applyNumberFormat="1" applyBorder="1">
      <alignment vertical="center"/>
    </xf>
    <xf numFmtId="191" fontId="0" fillId="0" borderId="12" xfId="0" applyNumberFormat="1" applyBorder="1">
      <alignment vertical="center"/>
    </xf>
    <xf numFmtId="176" fontId="1" fillId="0" borderId="60" xfId="0" quotePrefix="1" applyNumberFormat="1" applyFont="1" applyBorder="1" applyAlignment="1">
      <alignment horizontal="left"/>
    </xf>
    <xf numFmtId="191" fontId="9" fillId="0" borderId="62" xfId="0" applyNumberFormat="1" applyFont="1" applyBorder="1">
      <alignment vertical="center"/>
    </xf>
    <xf numFmtId="189" fontId="9" fillId="0" borderId="61" xfId="0" applyNumberFormat="1" applyFont="1" applyBorder="1">
      <alignment vertical="center"/>
    </xf>
    <xf numFmtId="176" fontId="1" fillId="0" borderId="0" xfId="0" applyNumberFormat="1" applyFont="1" applyBorder="1" applyAlignment="1">
      <alignment horizontal="center" vertical="center" wrapText="1"/>
    </xf>
    <xf numFmtId="191" fontId="9" fillId="0" borderId="0" xfId="0" applyNumberFormat="1" applyFont="1" applyBorder="1">
      <alignment vertical="center"/>
    </xf>
    <xf numFmtId="176" fontId="1" fillId="0" borderId="49" xfId="0" applyNumberFormat="1" applyFont="1" applyBorder="1" applyAlignment="1">
      <alignment horizontal="center" vertical="center" wrapText="1"/>
    </xf>
    <xf numFmtId="191" fontId="9" fillId="0" borderId="50" xfId="0" applyNumberFormat="1" applyFont="1" applyBorder="1">
      <alignment vertical="center"/>
    </xf>
    <xf numFmtId="191" fontId="9" fillId="0" borderId="63" xfId="0" applyNumberFormat="1" applyFont="1" applyBorder="1">
      <alignment vertical="center"/>
    </xf>
    <xf numFmtId="191" fontId="9" fillId="0" borderId="64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186" fontId="9" fillId="0" borderId="2" xfId="0" applyNumberFormat="1" applyFont="1" applyBorder="1">
      <alignment vertical="center"/>
    </xf>
    <xf numFmtId="0" fontId="0" fillId="0" borderId="65" xfId="0" applyBorder="1">
      <alignment vertical="center"/>
    </xf>
    <xf numFmtId="0" fontId="0" fillId="0" borderId="14" xfId="0" applyBorder="1">
      <alignment vertical="center"/>
    </xf>
    <xf numFmtId="0" fontId="1" fillId="4" borderId="14" xfId="0" applyFont="1" applyFill="1" applyBorder="1" applyAlignment="1">
      <alignment vertical="center"/>
    </xf>
    <xf numFmtId="176" fontId="6" fillId="0" borderId="0" xfId="0" applyNumberFormat="1" applyFont="1" applyAlignment="1"/>
    <xf numFmtId="192" fontId="0" fillId="0" borderId="2" xfId="0" applyNumberFormat="1" applyBorder="1">
      <alignment vertical="center"/>
    </xf>
    <xf numFmtId="192" fontId="0" fillId="0" borderId="2" xfId="0" applyNumberFormat="1" applyFill="1" applyBorder="1">
      <alignment vertical="center"/>
    </xf>
    <xf numFmtId="192" fontId="0" fillId="0" borderId="8" xfId="0" applyNumberFormat="1" applyBorder="1">
      <alignment vertical="center"/>
    </xf>
    <xf numFmtId="192" fontId="0" fillId="0" borderId="40" xfId="0" applyNumberFormat="1" applyBorder="1">
      <alignment vertical="center"/>
    </xf>
    <xf numFmtId="192" fontId="0" fillId="0" borderId="37" xfId="0" applyNumberFormat="1" applyBorder="1">
      <alignment vertical="center"/>
    </xf>
    <xf numFmtId="192" fontId="0" fillId="0" borderId="37" xfId="0" applyNumberFormat="1" applyFill="1" applyBorder="1">
      <alignment vertical="center"/>
    </xf>
    <xf numFmtId="192" fontId="0" fillId="0" borderId="46" xfId="0" applyNumberFormat="1" applyBorder="1">
      <alignment vertical="center"/>
    </xf>
    <xf numFmtId="192" fontId="0" fillId="0" borderId="48" xfId="0" applyNumberFormat="1" applyBorder="1">
      <alignment vertical="center"/>
    </xf>
    <xf numFmtId="192" fontId="0" fillId="0" borderId="12" xfId="0" applyNumberFormat="1" applyBorder="1">
      <alignment vertical="center"/>
    </xf>
    <xf numFmtId="192" fontId="0" fillId="0" borderId="13" xfId="0" applyNumberFormat="1" applyBorder="1">
      <alignment vertical="center"/>
    </xf>
    <xf numFmtId="192" fontId="0" fillId="0" borderId="47" xfId="0" applyNumberFormat="1" applyBorder="1">
      <alignment vertical="center"/>
    </xf>
    <xf numFmtId="191" fontId="0" fillId="0" borderId="50" xfId="0" applyNumberFormat="1" applyBorder="1">
      <alignment vertical="center"/>
    </xf>
    <xf numFmtId="191" fontId="0" fillId="0" borderId="8" xfId="0" applyNumberFormat="1" applyBorder="1">
      <alignment vertical="center"/>
    </xf>
    <xf numFmtId="191" fontId="0" fillId="0" borderId="0" xfId="0" applyNumberFormat="1">
      <alignment vertical="center"/>
    </xf>
    <xf numFmtId="191" fontId="0" fillId="0" borderId="45" xfId="0" applyNumberFormat="1" applyBorder="1">
      <alignment vertical="center"/>
    </xf>
    <xf numFmtId="191" fontId="0" fillId="0" borderId="51" xfId="0" applyNumberFormat="1" applyBorder="1">
      <alignment vertical="center"/>
    </xf>
    <xf numFmtId="191" fontId="0" fillId="0" borderId="46" xfId="0" applyNumberFormat="1" applyBorder="1">
      <alignment vertical="center"/>
    </xf>
    <xf numFmtId="191" fontId="0" fillId="0" borderId="11" xfId="0" applyNumberFormat="1" applyBorder="1">
      <alignment vertical="center"/>
    </xf>
    <xf numFmtId="191" fontId="0" fillId="0" borderId="52" xfId="0" applyNumberFormat="1" applyBorder="1">
      <alignment vertical="center"/>
    </xf>
    <xf numFmtId="191" fontId="0" fillId="2" borderId="46" xfId="0" applyNumberFormat="1" applyFill="1" applyBorder="1">
      <alignment vertical="center"/>
    </xf>
    <xf numFmtId="191" fontId="0" fillId="0" borderId="9" xfId="0" applyNumberFormat="1" applyBorder="1">
      <alignment vertical="center"/>
    </xf>
    <xf numFmtId="191" fontId="0" fillId="0" borderId="10" xfId="0" applyNumberFormat="1" applyBorder="1">
      <alignment vertical="center"/>
    </xf>
    <xf numFmtId="191" fontId="0" fillId="0" borderId="3" xfId="0" applyNumberFormat="1" applyBorder="1">
      <alignment vertical="center"/>
    </xf>
    <xf numFmtId="49" fontId="6" fillId="3" borderId="14" xfId="0" applyNumberFormat="1" applyFont="1" applyFill="1" applyBorder="1" applyAlignment="1">
      <alignment horizontal="left"/>
    </xf>
    <xf numFmtId="0" fontId="0" fillId="3" borderId="0" xfId="0" applyFill="1">
      <alignment vertical="center"/>
    </xf>
    <xf numFmtId="187" fontId="0" fillId="0" borderId="57" xfId="0" applyNumberFormat="1" applyBorder="1">
      <alignment vertical="center"/>
    </xf>
    <xf numFmtId="187" fontId="0" fillId="0" borderId="53" xfId="0" applyNumberFormat="1" applyBorder="1">
      <alignment vertical="center"/>
    </xf>
    <xf numFmtId="187" fontId="0" fillId="0" borderId="58" xfId="0" applyNumberFormat="1" applyBorder="1">
      <alignment vertical="center"/>
    </xf>
    <xf numFmtId="187" fontId="0" fillId="0" borderId="54" xfId="0" applyNumberFormat="1" applyBorder="1">
      <alignment vertical="center"/>
    </xf>
    <xf numFmtId="187" fontId="0" fillId="0" borderId="59" xfId="0" applyNumberFormat="1" applyBorder="1">
      <alignment vertical="center"/>
    </xf>
    <xf numFmtId="187" fontId="0" fillId="2" borderId="59" xfId="0" applyNumberFormat="1" applyFill="1" applyBorder="1">
      <alignment vertical="center"/>
    </xf>
    <xf numFmtId="191" fontId="0" fillId="0" borderId="40" xfId="0" applyNumberFormat="1" applyBorder="1">
      <alignment vertical="center"/>
    </xf>
    <xf numFmtId="191" fontId="0" fillId="0" borderId="4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5" fontId="0" fillId="0" borderId="8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91" fontId="0" fillId="5" borderId="8" xfId="0" applyNumberFormat="1" applyFill="1" applyBorder="1">
      <alignment vertical="center"/>
    </xf>
    <xf numFmtId="191" fontId="0" fillId="5" borderId="46" xfId="0" applyNumberFormat="1" applyFill="1" applyBorder="1">
      <alignment vertical="center"/>
    </xf>
    <xf numFmtId="187" fontId="0" fillId="5" borderId="12" xfId="0" applyNumberFormat="1" applyFill="1" applyBorder="1">
      <alignment vertical="center"/>
    </xf>
    <xf numFmtId="187" fontId="0" fillId="5" borderId="52" xfId="0" applyNumberFormat="1" applyFill="1" applyBorder="1">
      <alignment vertical="center"/>
    </xf>
    <xf numFmtId="176" fontId="10" fillId="6" borderId="5" xfId="0" applyNumberFormat="1" applyFont="1" applyFill="1" applyBorder="1" applyAlignment="1">
      <alignment horizontal="center" vertical="center" wrapText="1"/>
    </xf>
    <xf numFmtId="184" fontId="0" fillId="0" borderId="2" xfId="0" applyNumberFormat="1" applyBorder="1">
      <alignment vertical="center"/>
    </xf>
    <xf numFmtId="184" fontId="0" fillId="0" borderId="3" xfId="0" applyNumberFormat="1" applyBorder="1">
      <alignment vertical="center"/>
    </xf>
    <xf numFmtId="181" fontId="0" fillId="4" borderId="65" xfId="0" applyNumberFormat="1" applyFill="1" applyBorder="1">
      <alignment vertical="center"/>
    </xf>
    <xf numFmtId="187" fontId="0" fillId="4" borderId="40" xfId="0" applyNumberFormat="1" applyFill="1" applyBorder="1">
      <alignment vertical="center"/>
    </xf>
    <xf numFmtId="187" fontId="0" fillId="4" borderId="66" xfId="0" applyNumberFormat="1" applyFill="1" applyBorder="1">
      <alignment vertical="center"/>
    </xf>
    <xf numFmtId="191" fontId="0" fillId="0" borderId="13" xfId="0" applyNumberFormat="1" applyBorder="1">
      <alignment vertical="center"/>
    </xf>
    <xf numFmtId="0" fontId="12" fillId="0" borderId="14" xfId="0" applyFont="1" applyBorder="1">
      <alignment vertical="center"/>
    </xf>
    <xf numFmtId="0" fontId="0" fillId="4" borderId="15" xfId="0" applyFill="1" applyBorder="1">
      <alignment vertical="center"/>
    </xf>
    <xf numFmtId="191" fontId="0" fillId="0" borderId="22" xfId="0" applyNumberFormat="1" applyBorder="1">
      <alignment vertical="center"/>
    </xf>
    <xf numFmtId="0" fontId="12" fillId="0" borderId="0" xfId="0" applyFont="1" applyAlignment="1">
      <alignment horizontal="center" vertical="center"/>
    </xf>
    <xf numFmtId="49" fontId="1" fillId="6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0" borderId="19" xfId="0" applyBorder="1">
      <alignment vertical="center"/>
    </xf>
    <xf numFmtId="177" fontId="0" fillId="0" borderId="20" xfId="0" applyNumberFormat="1" applyBorder="1">
      <alignment vertical="center"/>
    </xf>
    <xf numFmtId="188" fontId="0" fillId="0" borderId="20" xfId="0" applyNumberFormat="1" applyBorder="1">
      <alignment vertical="center"/>
    </xf>
    <xf numFmtId="185" fontId="0" fillId="0" borderId="21" xfId="0" applyNumberFormat="1" applyBorder="1">
      <alignment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7" fontId="0" fillId="2" borderId="10" xfId="0" applyNumberFormat="1" applyFill="1" applyBorder="1">
      <alignment vertical="center"/>
    </xf>
    <xf numFmtId="190" fontId="0" fillId="0" borderId="71" xfId="0" applyNumberFormat="1" applyBorder="1">
      <alignment vertical="center"/>
    </xf>
    <xf numFmtId="0" fontId="8" fillId="0" borderId="67" xfId="0" applyFont="1" applyBorder="1">
      <alignment vertical="center"/>
    </xf>
    <xf numFmtId="0" fontId="8" fillId="0" borderId="39" xfId="0" applyFont="1" applyBorder="1">
      <alignment vertical="center"/>
    </xf>
    <xf numFmtId="184" fontId="0" fillId="0" borderId="40" xfId="0" applyNumberFormat="1" applyBorder="1">
      <alignment vertical="center"/>
    </xf>
    <xf numFmtId="184" fontId="0" fillId="0" borderId="47" xfId="0" applyNumberFormat="1" applyBorder="1">
      <alignment vertical="center"/>
    </xf>
    <xf numFmtId="192" fontId="0" fillId="0" borderId="7" xfId="0" applyNumberFormat="1" applyBorder="1">
      <alignment vertical="center"/>
    </xf>
    <xf numFmtId="192" fontId="0" fillId="0" borderId="17" xfId="0" applyNumberFormat="1" applyBorder="1">
      <alignment vertical="center"/>
    </xf>
    <xf numFmtId="192" fontId="0" fillId="0" borderId="22" xfId="0" applyNumberFormat="1" applyBorder="1">
      <alignment vertical="center"/>
    </xf>
    <xf numFmtId="192" fontId="0" fillId="0" borderId="23" xfId="0" applyNumberFormat="1" applyBorder="1">
      <alignment vertical="center"/>
    </xf>
    <xf numFmtId="176" fontId="1" fillId="5" borderId="4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5" xfId="0" quotePrefix="1" applyNumberFormat="1" applyFont="1" applyFill="1" applyBorder="1" applyAlignment="1">
      <alignment horizontal="center" vertical="center" wrapText="1"/>
    </xf>
    <xf numFmtId="192" fontId="0" fillId="4" borderId="40" xfId="0" applyNumberFormat="1" applyFill="1" applyBorder="1">
      <alignment vertical="center"/>
    </xf>
    <xf numFmtId="192" fontId="0" fillId="4" borderId="66" xfId="0" applyNumberFormat="1" applyFill="1" applyBorder="1">
      <alignment vertical="center"/>
    </xf>
    <xf numFmtId="177" fontId="0" fillId="0" borderId="59" xfId="0" applyNumberFormat="1" applyFill="1" applyBorder="1">
      <alignment vertical="center"/>
    </xf>
    <xf numFmtId="176" fontId="0" fillId="7" borderId="2" xfId="0" applyNumberFormat="1" applyFill="1" applyBorder="1">
      <alignment vertical="center"/>
    </xf>
    <xf numFmtId="176" fontId="0" fillId="7" borderId="50" xfId="0" applyNumberFormat="1" applyFill="1" applyBorder="1">
      <alignment vertical="center"/>
    </xf>
    <xf numFmtId="177" fontId="0" fillId="7" borderId="2" xfId="0" applyNumberFormat="1" applyFill="1" applyBorder="1">
      <alignment vertical="center"/>
    </xf>
    <xf numFmtId="191" fontId="0" fillId="7" borderId="7" xfId="0" applyNumberFormat="1" applyFill="1" applyBorder="1">
      <alignment vertical="center"/>
    </xf>
    <xf numFmtId="191" fontId="0" fillId="7" borderId="2" xfId="0" applyNumberFormat="1" applyFill="1" applyBorder="1">
      <alignment vertical="center"/>
    </xf>
    <xf numFmtId="191" fontId="0" fillId="7" borderId="8" xfId="0" applyNumberFormat="1" applyFill="1" applyBorder="1">
      <alignment vertical="center"/>
    </xf>
    <xf numFmtId="191" fontId="0" fillId="7" borderId="45" xfId="0" applyNumberFormat="1" applyFill="1" applyBorder="1">
      <alignment vertical="center"/>
    </xf>
    <xf numFmtId="191" fontId="0" fillId="7" borderId="37" xfId="0" applyNumberFormat="1" applyFill="1" applyBorder="1">
      <alignment vertical="center"/>
    </xf>
    <xf numFmtId="191" fontId="0" fillId="7" borderId="46" xfId="0" applyNumberFormat="1" applyFill="1" applyBorder="1">
      <alignment vertical="center"/>
    </xf>
    <xf numFmtId="181" fontId="0" fillId="7" borderId="2" xfId="0" applyNumberFormat="1" applyFill="1" applyBorder="1">
      <alignment vertical="center"/>
    </xf>
    <xf numFmtId="181" fontId="0" fillId="7" borderId="8" xfId="0" applyNumberFormat="1" applyFill="1" applyBorder="1">
      <alignment vertical="center"/>
    </xf>
    <xf numFmtId="181" fontId="0" fillId="7" borderId="3" xfId="0" applyNumberFormat="1" applyFill="1" applyBorder="1">
      <alignment vertical="center"/>
    </xf>
    <xf numFmtId="181" fontId="0" fillId="7" borderId="10" xfId="0" applyNumberFormat="1" applyFill="1" applyBorder="1">
      <alignment vertical="center"/>
    </xf>
    <xf numFmtId="187" fontId="0" fillId="7" borderId="2" xfId="0" applyNumberFormat="1" applyFill="1" applyBorder="1">
      <alignment vertical="center"/>
    </xf>
    <xf numFmtId="187" fontId="0" fillId="7" borderId="37" xfId="0" applyNumberFormat="1" applyFill="1" applyBorder="1">
      <alignment vertical="center"/>
    </xf>
    <xf numFmtId="179" fontId="0" fillId="7" borderId="2" xfId="0" applyNumberFormat="1" applyFill="1" applyBorder="1">
      <alignment vertical="center"/>
    </xf>
    <xf numFmtId="179" fontId="0" fillId="7" borderId="8" xfId="0" applyNumberFormat="1" applyFill="1" applyBorder="1">
      <alignment vertical="center"/>
    </xf>
    <xf numFmtId="179" fontId="0" fillId="7" borderId="3" xfId="0" applyNumberFormat="1" applyFill="1" applyBorder="1">
      <alignment vertical="center"/>
    </xf>
    <xf numFmtId="179" fontId="0" fillId="7" borderId="10" xfId="0" applyNumberFormat="1" applyFill="1" applyBorder="1">
      <alignment vertical="center"/>
    </xf>
    <xf numFmtId="187" fontId="0" fillId="7" borderId="50" xfId="0" applyNumberFormat="1" applyFill="1" applyBorder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85725</xdr:rowOff>
    </xdr:from>
    <xdr:to>
      <xdr:col>21</xdr:col>
      <xdr:colOff>742949</xdr:colOff>
      <xdr:row>1</xdr:row>
      <xdr:rowOff>190500</xdr:rowOff>
    </xdr:to>
    <xdr:sp macro="" textlink="">
      <xdr:nvSpPr>
        <xdr:cNvPr id="2" name="角丸四角形 1"/>
        <xdr:cNvSpPr/>
      </xdr:nvSpPr>
      <xdr:spPr>
        <a:xfrm>
          <a:off x="13592175" y="85725"/>
          <a:ext cx="3143249" cy="2762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91</xdr:row>
      <xdr:rowOff>142874</xdr:rowOff>
    </xdr:from>
    <xdr:to>
      <xdr:col>9</xdr:col>
      <xdr:colOff>104775</xdr:colOff>
      <xdr:row>95</xdr:row>
      <xdr:rowOff>114299</xdr:rowOff>
    </xdr:to>
    <xdr:sp macro="" textlink="">
      <xdr:nvSpPr>
        <xdr:cNvPr id="2" name="四角形吹き出し 1"/>
        <xdr:cNvSpPr/>
      </xdr:nvSpPr>
      <xdr:spPr>
        <a:xfrm>
          <a:off x="5486400" y="16868774"/>
          <a:ext cx="1152525" cy="676275"/>
        </a:xfrm>
        <a:prstGeom prst="wedgeRectCallout">
          <a:avLst>
            <a:gd name="adj1" fmla="val -6703"/>
            <a:gd name="adj2" fmla="val -8866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一次消費</a:t>
          </a:r>
          <a:endParaRPr kumimoji="1" lang="en-US" altLang="ja-JP" sz="1100"/>
        </a:p>
        <a:p>
          <a:pPr algn="ctr"/>
          <a:r>
            <a:rPr kumimoji="1" lang="ja-JP" altLang="en-US" sz="1100"/>
            <a:t>＋</a:t>
          </a:r>
          <a:endParaRPr kumimoji="1" lang="en-US" altLang="ja-JP" sz="1100"/>
        </a:p>
        <a:p>
          <a:pPr algn="ctr"/>
          <a:r>
            <a:rPr kumimoji="1" lang="ja-JP" altLang="en-US" sz="1100"/>
            <a:t>二次消費</a:t>
          </a:r>
        </a:p>
      </xdr:txBody>
    </xdr:sp>
    <xdr:clientData/>
  </xdr:twoCellAnchor>
  <xdr:twoCellAnchor>
    <xdr:from>
      <xdr:col>18</xdr:col>
      <xdr:colOff>19050</xdr:colOff>
      <xdr:row>0</xdr:row>
      <xdr:rowOff>161925</xdr:rowOff>
    </xdr:from>
    <xdr:to>
      <xdr:col>21</xdr:col>
      <xdr:colOff>742949</xdr:colOff>
      <xdr:row>1</xdr:row>
      <xdr:rowOff>257175</xdr:rowOff>
    </xdr:to>
    <xdr:sp macro="" textlink="">
      <xdr:nvSpPr>
        <xdr:cNvPr id="3" name="角丸四角形 2"/>
        <xdr:cNvSpPr/>
      </xdr:nvSpPr>
      <xdr:spPr>
        <a:xfrm>
          <a:off x="13887450" y="161925"/>
          <a:ext cx="3162299" cy="2667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9526</xdr:colOff>
      <xdr:row>0</xdr:row>
      <xdr:rowOff>85725</xdr:rowOff>
    </xdr:from>
    <xdr:to>
      <xdr:col>21</xdr:col>
      <xdr:colOff>819150</xdr:colOff>
      <xdr:row>1</xdr:row>
      <xdr:rowOff>190500</xdr:rowOff>
    </xdr:to>
    <xdr:sp macro="" textlink="">
      <xdr:nvSpPr>
        <xdr:cNvPr id="2" name="角丸四角形 1"/>
        <xdr:cNvSpPr/>
      </xdr:nvSpPr>
      <xdr:spPr>
        <a:xfrm>
          <a:off x="13592176" y="85725"/>
          <a:ext cx="3219449" cy="2762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91</xdr:row>
      <xdr:rowOff>142874</xdr:rowOff>
    </xdr:from>
    <xdr:to>
      <xdr:col>9</xdr:col>
      <xdr:colOff>104775</xdr:colOff>
      <xdr:row>95</xdr:row>
      <xdr:rowOff>114299</xdr:rowOff>
    </xdr:to>
    <xdr:sp macro="" textlink="">
      <xdr:nvSpPr>
        <xdr:cNvPr id="2" name="四角形吹き出し 1"/>
        <xdr:cNvSpPr/>
      </xdr:nvSpPr>
      <xdr:spPr>
        <a:xfrm>
          <a:off x="5486400" y="16725899"/>
          <a:ext cx="1152525" cy="676275"/>
        </a:xfrm>
        <a:prstGeom prst="wedgeRectCallout">
          <a:avLst>
            <a:gd name="adj1" fmla="val -6703"/>
            <a:gd name="adj2" fmla="val -8866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一次消費</a:t>
          </a:r>
          <a:endParaRPr kumimoji="1" lang="en-US" altLang="ja-JP" sz="1100"/>
        </a:p>
        <a:p>
          <a:pPr algn="ctr"/>
          <a:r>
            <a:rPr kumimoji="1" lang="ja-JP" altLang="en-US" sz="1100"/>
            <a:t>＋</a:t>
          </a:r>
          <a:endParaRPr kumimoji="1" lang="en-US" altLang="ja-JP" sz="1100"/>
        </a:p>
        <a:p>
          <a:pPr algn="ctr"/>
          <a:r>
            <a:rPr kumimoji="1" lang="ja-JP" altLang="en-US" sz="1100"/>
            <a:t>二次消費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22</xdr:col>
      <xdr:colOff>9525</xdr:colOff>
      <xdr:row>1</xdr:row>
      <xdr:rowOff>276225</xdr:rowOff>
    </xdr:to>
    <xdr:sp macro="" textlink="">
      <xdr:nvSpPr>
        <xdr:cNvPr id="3" name="角丸四角形 2"/>
        <xdr:cNvSpPr/>
      </xdr:nvSpPr>
      <xdr:spPr>
        <a:xfrm>
          <a:off x="13868400" y="171450"/>
          <a:ext cx="3276600" cy="2762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9526</xdr:colOff>
      <xdr:row>0</xdr:row>
      <xdr:rowOff>85725</xdr:rowOff>
    </xdr:from>
    <xdr:to>
      <xdr:col>21</xdr:col>
      <xdr:colOff>828675</xdr:colOff>
      <xdr:row>1</xdr:row>
      <xdr:rowOff>38100</xdr:rowOff>
    </xdr:to>
    <xdr:sp macro="" textlink="">
      <xdr:nvSpPr>
        <xdr:cNvPr id="2" name="角丸四角形 1"/>
        <xdr:cNvSpPr/>
      </xdr:nvSpPr>
      <xdr:spPr>
        <a:xfrm>
          <a:off x="13592176" y="85725"/>
          <a:ext cx="3228974" cy="2667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91</xdr:row>
      <xdr:rowOff>142874</xdr:rowOff>
    </xdr:from>
    <xdr:to>
      <xdr:col>9</xdr:col>
      <xdr:colOff>104775</xdr:colOff>
      <xdr:row>95</xdr:row>
      <xdr:rowOff>114299</xdr:rowOff>
    </xdr:to>
    <xdr:sp macro="" textlink="">
      <xdr:nvSpPr>
        <xdr:cNvPr id="2" name="四角形吹き出し 1"/>
        <xdr:cNvSpPr/>
      </xdr:nvSpPr>
      <xdr:spPr>
        <a:xfrm>
          <a:off x="5486400" y="16725899"/>
          <a:ext cx="1152525" cy="676275"/>
        </a:xfrm>
        <a:prstGeom prst="wedgeRectCallout">
          <a:avLst>
            <a:gd name="adj1" fmla="val -6703"/>
            <a:gd name="adj2" fmla="val -8866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一次消費</a:t>
          </a:r>
          <a:endParaRPr kumimoji="1" lang="en-US" altLang="ja-JP" sz="1100"/>
        </a:p>
        <a:p>
          <a:pPr algn="ctr"/>
          <a:r>
            <a:rPr kumimoji="1" lang="ja-JP" altLang="en-US" sz="1100"/>
            <a:t>＋</a:t>
          </a:r>
          <a:endParaRPr kumimoji="1" lang="en-US" altLang="ja-JP" sz="1100"/>
        </a:p>
        <a:p>
          <a:pPr algn="ctr"/>
          <a:r>
            <a:rPr kumimoji="1" lang="ja-JP" altLang="en-US" sz="1100"/>
            <a:t>二次消費</a:t>
          </a:r>
        </a:p>
      </xdr:txBody>
    </xdr:sp>
    <xdr:clientData/>
  </xdr:twoCellAnchor>
  <xdr:twoCellAnchor>
    <xdr:from>
      <xdr:col>18</xdr:col>
      <xdr:colOff>19050</xdr:colOff>
      <xdr:row>0</xdr:row>
      <xdr:rowOff>161925</xdr:rowOff>
    </xdr:from>
    <xdr:to>
      <xdr:col>21</xdr:col>
      <xdr:colOff>742949</xdr:colOff>
      <xdr:row>1</xdr:row>
      <xdr:rowOff>257175</xdr:rowOff>
    </xdr:to>
    <xdr:sp macro="" textlink="">
      <xdr:nvSpPr>
        <xdr:cNvPr id="3" name="角丸四角形 2"/>
        <xdr:cNvSpPr/>
      </xdr:nvSpPr>
      <xdr:spPr>
        <a:xfrm>
          <a:off x="13887450" y="161925"/>
          <a:ext cx="3228974" cy="2667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シミュレーションの外生値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zoomScaleNormal="100" workbookViewId="0">
      <selection activeCell="I111" sqref="I111"/>
    </sheetView>
  </sheetViews>
  <sheetFormatPr defaultRowHeight="12"/>
  <cols>
    <col min="1" max="1" width="1.375" style="73" customWidth="1"/>
    <col min="2" max="2" width="3.625" style="73" customWidth="1"/>
    <col min="3" max="3" width="14.25" style="73" customWidth="1"/>
    <col min="4" max="4" width="10.125" style="73" customWidth="1"/>
    <col min="5" max="5" width="11.125" style="73" bestFit="1" customWidth="1"/>
    <col min="6" max="6" width="9.75" style="73" customWidth="1"/>
    <col min="7" max="7" width="11" style="73" bestFit="1" customWidth="1"/>
    <col min="8" max="8" width="9.5" style="73" bestFit="1" customWidth="1"/>
    <col min="9" max="9" width="9.875" style="73" bestFit="1" customWidth="1"/>
    <col min="10" max="10" width="10" style="73" bestFit="1" customWidth="1"/>
    <col min="11" max="13" width="9.25" style="73" bestFit="1" customWidth="1"/>
    <col min="14" max="14" width="9.125" style="73" bestFit="1" customWidth="1"/>
    <col min="15" max="15" width="10" style="73" bestFit="1" customWidth="1"/>
    <col min="16" max="16" width="9.875" style="73" customWidth="1"/>
    <col min="17" max="18" width="10" style="73" bestFit="1" customWidth="1"/>
    <col min="19" max="19" width="10.625" style="73" customWidth="1"/>
    <col min="20" max="20" width="10" style="73" bestFit="1" customWidth="1"/>
    <col min="21" max="21" width="11.75" style="73" customWidth="1"/>
    <col min="22" max="22" width="3" style="73" customWidth="1"/>
    <col min="23" max="23" width="9.125" style="73" bestFit="1" customWidth="1"/>
    <col min="24" max="24" width="11.375" style="73" bestFit="1" customWidth="1"/>
    <col min="25" max="33" width="9.125" style="73" bestFit="1" customWidth="1"/>
    <col min="34" max="34" width="9.875" style="73" bestFit="1" customWidth="1"/>
    <col min="35" max="44" width="9.125" style="73" bestFit="1" customWidth="1"/>
    <col min="45" max="45" width="9.875" style="73" bestFit="1" customWidth="1"/>
    <col min="46" max="47" width="9.125" style="73" bestFit="1" customWidth="1"/>
    <col min="48" max="50" width="11" style="73" bestFit="1" customWidth="1"/>
    <col min="51" max="53" width="9.875" style="73" bestFit="1" customWidth="1"/>
    <col min="54" max="54" width="9.125" style="73" bestFit="1" customWidth="1"/>
    <col min="55" max="56" width="11" style="73" bestFit="1" customWidth="1"/>
    <col min="57" max="57" width="9.875" style="73" bestFit="1" customWidth="1"/>
    <col min="58" max="59" width="11" style="73" bestFit="1" customWidth="1"/>
    <col min="60" max="60" width="12.125" style="73" bestFit="1" customWidth="1"/>
    <col min="61" max="62" width="11" style="73" bestFit="1" customWidth="1"/>
    <col min="63" max="16384" width="9" style="73"/>
  </cols>
  <sheetData>
    <row r="1" spans="2:33">
      <c r="B1" s="215" t="s">
        <v>98</v>
      </c>
      <c r="E1" s="73" t="s">
        <v>43</v>
      </c>
    </row>
    <row r="2" spans="2:33" ht="14.25" thickBot="1">
      <c r="D2" s="73">
        <v>1</v>
      </c>
      <c r="E2" s="73">
        <v>2</v>
      </c>
      <c r="F2" s="73">
        <v>3</v>
      </c>
      <c r="G2" s="117" t="s">
        <v>62</v>
      </c>
      <c r="H2" s="117" t="s">
        <v>69</v>
      </c>
      <c r="I2" s="117" t="s">
        <v>70</v>
      </c>
      <c r="J2" s="117" t="s">
        <v>72</v>
      </c>
      <c r="K2" s="117" t="s">
        <v>71</v>
      </c>
      <c r="L2" s="117" t="s">
        <v>73</v>
      </c>
      <c r="M2" s="117" t="s">
        <v>74</v>
      </c>
      <c r="N2" s="117" t="s">
        <v>61</v>
      </c>
      <c r="O2" s="117" t="s">
        <v>63</v>
      </c>
      <c r="P2" s="117" t="s">
        <v>64</v>
      </c>
      <c r="Q2" s="117" t="s">
        <v>66</v>
      </c>
      <c r="R2" s="117" t="s">
        <v>67</v>
      </c>
      <c r="S2" s="117" t="s">
        <v>65</v>
      </c>
      <c r="T2" s="117" t="s">
        <v>68</v>
      </c>
      <c r="U2" s="117" t="s">
        <v>75</v>
      </c>
      <c r="V2" s="117"/>
    </row>
    <row r="3" spans="2:33" ht="36">
      <c r="C3" s="74"/>
      <c r="D3" s="28" t="s">
        <v>34</v>
      </c>
      <c r="E3" s="28" t="s">
        <v>35</v>
      </c>
      <c r="F3" s="28" t="s">
        <v>36</v>
      </c>
      <c r="G3" s="29" t="s">
        <v>38</v>
      </c>
      <c r="H3" s="75" t="s">
        <v>0</v>
      </c>
      <c r="I3" s="76" t="s">
        <v>1</v>
      </c>
      <c r="J3" s="76" t="s">
        <v>2</v>
      </c>
      <c r="K3" s="77" t="s">
        <v>3</v>
      </c>
      <c r="L3" s="76" t="s">
        <v>4</v>
      </c>
      <c r="M3" s="76" t="s">
        <v>5</v>
      </c>
      <c r="N3" s="78" t="s">
        <v>6</v>
      </c>
      <c r="O3" s="78" t="s">
        <v>7</v>
      </c>
      <c r="P3" s="76" t="s">
        <v>8</v>
      </c>
      <c r="Q3" s="76" t="s">
        <v>9</v>
      </c>
      <c r="R3" s="76" t="s">
        <v>10</v>
      </c>
      <c r="S3" s="77" t="s">
        <v>11</v>
      </c>
      <c r="T3" s="76" t="s">
        <v>12</v>
      </c>
      <c r="U3" s="205" t="s">
        <v>13</v>
      </c>
      <c r="V3" s="203"/>
      <c r="W3" s="209" t="s">
        <v>83</v>
      </c>
      <c r="X3" s="210" t="s">
        <v>103</v>
      </c>
    </row>
    <row r="4" spans="2:33">
      <c r="B4" s="73">
        <v>1</v>
      </c>
      <c r="C4" s="80" t="s">
        <v>34</v>
      </c>
      <c r="D4" s="165">
        <v>35.963736026141056</v>
      </c>
      <c r="E4" s="165">
        <v>29.601135595824861</v>
      </c>
      <c r="F4" s="165">
        <v>7.7155838222185587</v>
      </c>
      <c r="G4" s="166">
        <f>SUM(D4:F4)</f>
        <v>73.280455444184483</v>
      </c>
      <c r="H4" s="167">
        <v>0.14431358752520601</v>
      </c>
      <c r="I4" s="165">
        <v>29.74908314142581</v>
      </c>
      <c r="J4" s="165">
        <v>0</v>
      </c>
      <c r="K4" s="165">
        <v>0</v>
      </c>
      <c r="L4" s="165">
        <v>0.52043578331083029</v>
      </c>
      <c r="M4" s="165">
        <v>-0.2105094980314639</v>
      </c>
      <c r="N4" s="165">
        <f>SUM(H4:M4)</f>
        <v>30.203323014230385</v>
      </c>
      <c r="O4" s="165">
        <f>G4+N4</f>
        <v>103.48377845841486</v>
      </c>
      <c r="P4" s="165">
        <v>198.03756151402965</v>
      </c>
      <c r="Q4" s="165">
        <f>N4+P4</f>
        <v>228.24088452826004</v>
      </c>
      <c r="R4" s="165">
        <f>O4+P4</f>
        <v>301.52133997244448</v>
      </c>
      <c r="S4" s="165">
        <v>-69.680551325462659</v>
      </c>
      <c r="T4" s="165">
        <f>Q4+S4</f>
        <v>158.56033320279738</v>
      </c>
      <c r="U4" s="206">
        <f>R4+S4</f>
        <v>231.84078864698182</v>
      </c>
      <c r="V4" s="204"/>
      <c r="W4" s="165">
        <f>P4+S4</f>
        <v>128.35701018856699</v>
      </c>
      <c r="X4" s="211">
        <f>I4/I$7</f>
        <v>2.1912176234566653E-2</v>
      </c>
      <c r="Y4" s="82"/>
      <c r="Z4" s="82"/>
      <c r="AA4" s="82"/>
      <c r="AB4" s="82"/>
      <c r="AC4" s="82"/>
      <c r="AD4" s="82"/>
      <c r="AE4" s="82"/>
      <c r="AF4" s="82"/>
      <c r="AG4" s="82"/>
    </row>
    <row r="5" spans="2:33">
      <c r="B5" s="73">
        <v>2</v>
      </c>
      <c r="C5" s="80" t="s">
        <v>35</v>
      </c>
      <c r="D5" s="165">
        <v>48.215516500027988</v>
      </c>
      <c r="E5" s="165">
        <v>205.90806012294115</v>
      </c>
      <c r="F5" s="165">
        <v>262.93452518954615</v>
      </c>
      <c r="G5" s="166">
        <f t="shared" ref="G5:G6" si="0">SUM(D5:F5)</f>
        <v>517.05810181251536</v>
      </c>
      <c r="H5" s="167">
        <v>4.1201283056027229</v>
      </c>
      <c r="I5" s="165">
        <v>175.43503334224124</v>
      </c>
      <c r="J5" s="165">
        <v>1.3404913329155919</v>
      </c>
      <c r="K5" s="165">
        <v>133.58479296861955</v>
      </c>
      <c r="L5" s="165">
        <v>189.9731540144198</v>
      </c>
      <c r="M5" s="165">
        <v>-2.1941394678788835</v>
      </c>
      <c r="N5" s="165">
        <f>SUM(H5:M5)</f>
        <v>502.25946049592011</v>
      </c>
      <c r="O5" s="165">
        <f t="shared" ref="O5:O6" si="1">G5+N5</f>
        <v>1019.3175623084355</v>
      </c>
      <c r="P5" s="165">
        <v>253.61300138200602</v>
      </c>
      <c r="Q5" s="165">
        <f t="shared" ref="Q5:Q6" si="2">N5+P5</f>
        <v>755.87246187792607</v>
      </c>
      <c r="R5" s="165">
        <f t="shared" ref="R5:R6" si="3">O5+P5</f>
        <v>1272.9305636904414</v>
      </c>
      <c r="S5" s="165">
        <v>-696.21778176692385</v>
      </c>
      <c r="T5" s="165">
        <f t="shared" ref="T5:T6" si="4">Q5+S5</f>
        <v>59.654680111002222</v>
      </c>
      <c r="U5" s="206">
        <f t="shared" ref="U5:U6" si="5">R5+S5</f>
        <v>576.71278192351758</v>
      </c>
      <c r="V5" s="204"/>
      <c r="W5" s="165">
        <f t="shared" ref="W5:W6" si="6">P5+S5</f>
        <v>-442.60478038491783</v>
      </c>
      <c r="X5" s="211">
        <f t="shared" ref="X5:X6" si="7">I5/I$7</f>
        <v>0.12921955779400951</v>
      </c>
      <c r="Y5" s="82"/>
      <c r="Z5" s="82"/>
      <c r="AA5" s="82"/>
      <c r="AB5" s="82"/>
      <c r="AC5" s="82"/>
      <c r="AD5" s="82"/>
      <c r="AE5" s="82"/>
      <c r="AF5" s="82"/>
      <c r="AG5" s="82"/>
    </row>
    <row r="6" spans="2:33" ht="12.75" thickBot="1">
      <c r="B6" s="73">
        <v>3</v>
      </c>
      <c r="C6" s="83" t="s">
        <v>36</v>
      </c>
      <c r="D6" s="169">
        <v>45.957047295225216</v>
      </c>
      <c r="E6" s="169">
        <v>105.92845467589117</v>
      </c>
      <c r="F6" s="169">
        <v>759.47545252369514</v>
      </c>
      <c r="G6" s="166">
        <f t="shared" si="0"/>
        <v>911.36095449481149</v>
      </c>
      <c r="H6" s="170">
        <v>34.807484303904374</v>
      </c>
      <c r="I6" s="169">
        <v>1152.4666628349278</v>
      </c>
      <c r="J6" s="169">
        <v>714.93524230624109</v>
      </c>
      <c r="K6" s="169">
        <v>17.419910921544723</v>
      </c>
      <c r="L6" s="169">
        <v>53.449823438714375</v>
      </c>
      <c r="M6" s="169">
        <v>-9.2152882938832004E-2</v>
      </c>
      <c r="N6" s="169">
        <f>SUM(H6:M6)</f>
        <v>1972.9869709223935</v>
      </c>
      <c r="O6" s="169">
        <f t="shared" si="1"/>
        <v>2884.3479254172053</v>
      </c>
      <c r="P6" s="169">
        <v>268.6425967614216</v>
      </c>
      <c r="Q6" s="169">
        <f t="shared" si="2"/>
        <v>2241.6295676838154</v>
      </c>
      <c r="R6" s="169">
        <f t="shared" si="3"/>
        <v>3152.9905221786266</v>
      </c>
      <c r="S6" s="169">
        <v>-446.9951555583495</v>
      </c>
      <c r="T6" s="169">
        <f t="shared" si="4"/>
        <v>1794.6344121254658</v>
      </c>
      <c r="U6" s="207">
        <f t="shared" si="5"/>
        <v>2705.9953666202773</v>
      </c>
      <c r="V6" s="204"/>
      <c r="W6" s="165">
        <f t="shared" si="6"/>
        <v>-178.35255879692789</v>
      </c>
      <c r="X6" s="211">
        <f t="shared" si="7"/>
        <v>0.84886826597142373</v>
      </c>
      <c r="Y6" s="82"/>
      <c r="Z6" s="82"/>
      <c r="AA6" s="82"/>
      <c r="AB6" s="82"/>
      <c r="AC6" s="82"/>
      <c r="AD6" s="82"/>
      <c r="AE6" s="82"/>
      <c r="AF6" s="82"/>
      <c r="AG6" s="82"/>
    </row>
    <row r="7" spans="2:33" ht="13.5" thickTop="1" thickBot="1">
      <c r="B7" s="73">
        <v>4</v>
      </c>
      <c r="C7" s="20" t="s">
        <v>16</v>
      </c>
      <c r="D7" s="172">
        <f>SUM(D4:D6)</f>
        <v>130.13629982139426</v>
      </c>
      <c r="E7" s="172">
        <f t="shared" ref="E7:G7" si="8">SUM(E4:E6)</f>
        <v>341.43765039465723</v>
      </c>
      <c r="F7" s="172">
        <f t="shared" si="8"/>
        <v>1030.1255615354598</v>
      </c>
      <c r="G7" s="173">
        <f t="shared" si="8"/>
        <v>1501.6995117515112</v>
      </c>
      <c r="H7" s="174">
        <f>SUM(H4:H6)</f>
        <v>39.071926197032305</v>
      </c>
      <c r="I7" s="172">
        <f t="shared" ref="I7:T7" si="9">SUM(I4:I6)</f>
        <v>1357.6507793185949</v>
      </c>
      <c r="J7" s="172">
        <f t="shared" si="9"/>
        <v>716.27573363915667</v>
      </c>
      <c r="K7" s="172">
        <f t="shared" si="9"/>
        <v>151.00470389016428</v>
      </c>
      <c r="L7" s="172">
        <f t="shared" si="9"/>
        <v>243.943413236445</v>
      </c>
      <c r="M7" s="172">
        <f t="shared" si="9"/>
        <v>-2.496801848849179</v>
      </c>
      <c r="N7" s="172">
        <f>SUM(N4:N6)</f>
        <v>2505.4497544325441</v>
      </c>
      <c r="O7" s="172">
        <f t="shared" si="9"/>
        <v>4007.1492661840557</v>
      </c>
      <c r="P7" s="172">
        <f t="shared" si="9"/>
        <v>720.29315965745729</v>
      </c>
      <c r="Q7" s="172">
        <f t="shared" si="9"/>
        <v>3225.7429140900012</v>
      </c>
      <c r="R7" s="172">
        <f t="shared" si="9"/>
        <v>4727.4424258415129</v>
      </c>
      <c r="S7" s="172">
        <f t="shared" si="9"/>
        <v>-1212.8934886507361</v>
      </c>
      <c r="T7" s="172">
        <f t="shared" si="9"/>
        <v>2012.8494254392654</v>
      </c>
      <c r="U7" s="208">
        <f>SUM(U4:U6)</f>
        <v>3514.548937190777</v>
      </c>
      <c r="V7" s="204"/>
      <c r="W7" s="165">
        <f>SUM(W4:W6)</f>
        <v>-492.60032899327877</v>
      </c>
      <c r="X7" s="81"/>
      <c r="Y7" s="82"/>
      <c r="Z7" s="82"/>
      <c r="AA7" s="82"/>
      <c r="AB7" s="82"/>
      <c r="AC7" s="82"/>
      <c r="AD7" s="82"/>
      <c r="AE7" s="82"/>
      <c r="AF7" s="82"/>
      <c r="AG7" s="82"/>
    </row>
    <row r="8" spans="2:33">
      <c r="B8" s="73">
        <v>5</v>
      </c>
      <c r="C8" s="19" t="s">
        <v>17</v>
      </c>
      <c r="D8" s="175">
        <v>2.6268840509353306</v>
      </c>
      <c r="E8" s="175">
        <v>11.508599842397993</v>
      </c>
      <c r="F8" s="175">
        <v>36.75195360715076</v>
      </c>
      <c r="G8" s="176">
        <f>SUM(D8:F8)</f>
        <v>50.887437500484083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2:33">
      <c r="B9" s="73">
        <v>6</v>
      </c>
      <c r="C9" s="14" t="s">
        <v>14</v>
      </c>
      <c r="D9" s="165">
        <v>46.791008007204418</v>
      </c>
      <c r="E9" s="165">
        <v>167.12522084039864</v>
      </c>
      <c r="F9" s="165">
        <v>984.0402053730046</v>
      </c>
      <c r="G9" s="176">
        <f t="shared" ref="G9:G13" si="10">SUM(D9:F9)</f>
        <v>1197.9564342206077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2:33">
      <c r="B10" s="73">
        <v>7</v>
      </c>
      <c r="C10" s="14" t="s">
        <v>18</v>
      </c>
      <c r="D10" s="165">
        <v>30.599374623542076</v>
      </c>
      <c r="E10" s="165">
        <v>18.622509922787305</v>
      </c>
      <c r="F10" s="165">
        <v>295.11528077909827</v>
      </c>
      <c r="G10" s="176">
        <f t="shared" si="10"/>
        <v>344.33716532542763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82"/>
      <c r="Y10" s="82"/>
      <c r="Z10" s="82"/>
      <c r="AA10" s="82"/>
      <c r="AB10" s="82"/>
      <c r="AC10" s="82"/>
      <c r="AD10" s="82"/>
      <c r="AE10" s="82"/>
      <c r="AF10" s="82"/>
      <c r="AG10" s="82"/>
    </row>
    <row r="11" spans="2:33">
      <c r="B11" s="73">
        <v>8</v>
      </c>
      <c r="C11" s="14" t="s">
        <v>19</v>
      </c>
      <c r="D11" s="165">
        <v>18.720042411209405</v>
      </c>
      <c r="E11" s="165">
        <v>23.755113180841853</v>
      </c>
      <c r="F11" s="165">
        <v>292.69727805432922</v>
      </c>
      <c r="G11" s="176">
        <f>SUM(D11:F11)</f>
        <v>335.17243364638045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82"/>
      <c r="Y11" s="82"/>
      <c r="Z11" s="82"/>
      <c r="AA11" s="82"/>
      <c r="AB11" s="82"/>
      <c r="AC11" s="82"/>
      <c r="AD11" s="82"/>
      <c r="AE11" s="82"/>
      <c r="AF11" s="82"/>
      <c r="AG11" s="82"/>
    </row>
    <row r="12" spans="2:33">
      <c r="B12" s="73">
        <v>9</v>
      </c>
      <c r="C12" s="14" t="s">
        <v>20</v>
      </c>
      <c r="D12" s="165">
        <v>7.8724765069960503</v>
      </c>
      <c r="E12" s="165">
        <v>15.873191652725712</v>
      </c>
      <c r="F12" s="165">
        <v>80.687842049435829</v>
      </c>
      <c r="G12" s="176">
        <f t="shared" si="10"/>
        <v>104.43351020915759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82"/>
      <c r="Y12" s="82"/>
      <c r="Z12" s="82"/>
      <c r="AA12" s="82"/>
      <c r="AB12" s="82"/>
      <c r="AC12" s="82"/>
      <c r="AD12" s="82"/>
      <c r="AE12" s="82"/>
      <c r="AF12" s="82"/>
      <c r="AG12" s="82"/>
    </row>
    <row r="13" spans="2:33" ht="12.75" thickBot="1">
      <c r="B13" s="73">
        <v>10</v>
      </c>
      <c r="C13" s="24" t="s">
        <v>21</v>
      </c>
      <c r="D13" s="169">
        <v>-4.9052967742996527</v>
      </c>
      <c r="E13" s="169">
        <v>-1.6095039102910009</v>
      </c>
      <c r="F13" s="169">
        <v>-13.42275477820108</v>
      </c>
      <c r="G13" s="176">
        <f t="shared" si="10"/>
        <v>-19.937555462791735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82"/>
      <c r="Y13" s="82"/>
      <c r="Z13" s="82"/>
      <c r="AA13" s="82"/>
      <c r="AB13" s="82"/>
      <c r="AC13" s="82"/>
      <c r="AD13" s="82"/>
      <c r="AE13" s="82"/>
      <c r="AF13" s="82"/>
      <c r="AG13" s="82"/>
    </row>
    <row r="14" spans="2:33" ht="13.5" thickTop="1" thickBot="1">
      <c r="B14" s="73">
        <v>11</v>
      </c>
      <c r="C14" s="27" t="s">
        <v>22</v>
      </c>
      <c r="D14" s="177">
        <f>SUM(D8:D13)</f>
        <v>101.70448882558763</v>
      </c>
      <c r="E14" s="177">
        <f>SUM(E8:E13)</f>
        <v>235.2751315288605</v>
      </c>
      <c r="F14" s="177">
        <f>SUM(F8:F13)</f>
        <v>1675.8698050848175</v>
      </c>
      <c r="G14" s="178">
        <f>SUM(G8:G13)</f>
        <v>2012.8494254392658</v>
      </c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2:33" ht="13.5" thickTop="1" thickBot="1">
      <c r="B15" s="73">
        <v>12</v>
      </c>
      <c r="C15" s="25" t="s">
        <v>15</v>
      </c>
      <c r="D15" s="179">
        <f>D7+D14</f>
        <v>231.84078864698188</v>
      </c>
      <c r="E15" s="179">
        <f>E7+E14</f>
        <v>576.7127819235177</v>
      </c>
      <c r="F15" s="179">
        <f>F7+F14</f>
        <v>2705.9953666202773</v>
      </c>
      <c r="G15" s="180">
        <f>G7+G14</f>
        <v>3514.548937190777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82"/>
      <c r="Y15" s="82"/>
      <c r="Z15" s="82"/>
      <c r="AA15" s="82"/>
      <c r="AB15" s="82"/>
      <c r="AC15" s="82"/>
      <c r="AD15" s="82"/>
      <c r="AE15" s="82"/>
      <c r="AF15" s="82"/>
      <c r="AG15" s="82"/>
    </row>
    <row r="16" spans="2:33" ht="12.75" thickBot="1">
      <c r="C16" s="200" t="s">
        <v>102</v>
      </c>
      <c r="D16" s="202">
        <f>(D9+D10)/D15</f>
        <v>0.33380831337917372</v>
      </c>
      <c r="E16" s="202">
        <f t="shared" ref="E16:F16" si="11">(E9+E10)/E15</f>
        <v>0.32208013518212503</v>
      </c>
      <c r="F16" s="202">
        <f t="shared" si="11"/>
        <v>0.47271163207856381</v>
      </c>
      <c r="G16" s="201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82"/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3">
      <c r="C17" s="56" t="s">
        <v>41</v>
      </c>
      <c r="D17" s="84">
        <f>D14/D15</f>
        <v>0.43868246575217829</v>
      </c>
      <c r="E17" s="84">
        <f t="shared" ref="E17:G17" si="12">E14/E15</f>
        <v>0.4079589336378921</v>
      </c>
      <c r="F17" s="84">
        <f t="shared" si="12"/>
        <v>0.61931732247492288</v>
      </c>
      <c r="G17" s="85">
        <f t="shared" si="12"/>
        <v>0.57271913449245115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 ht="12.75" thickBot="1">
      <c r="C18" s="57" t="s">
        <v>42</v>
      </c>
      <c r="D18" s="86">
        <v>5779</v>
      </c>
      <c r="E18" s="86">
        <v>5797</v>
      </c>
      <c r="F18" s="86">
        <v>27491</v>
      </c>
      <c r="G18" s="87"/>
    </row>
    <row r="19" spans="1:33" ht="12.75" thickBot="1">
      <c r="C19" s="63" t="s">
        <v>45</v>
      </c>
      <c r="D19" s="88">
        <f>D18/D15</f>
        <v>24.926588775539138</v>
      </c>
      <c r="E19" s="88">
        <f t="shared" ref="E19:F19" si="13">E18/E15</f>
        <v>10.051797327371851</v>
      </c>
      <c r="F19" s="89">
        <f t="shared" si="13"/>
        <v>10.159293079032723</v>
      </c>
      <c r="G19" s="90"/>
    </row>
    <row r="21" spans="1:33" ht="12.75" thickBot="1">
      <c r="A21" s="1" t="s">
        <v>23</v>
      </c>
    </row>
    <row r="22" spans="1:33">
      <c r="C22" s="74"/>
      <c r="D22" s="31" t="s">
        <v>34</v>
      </c>
      <c r="E22" s="31" t="s">
        <v>35</v>
      </c>
      <c r="F22" s="34" t="s">
        <v>36</v>
      </c>
    </row>
    <row r="23" spans="1:33">
      <c r="C23" s="80" t="s">
        <v>34</v>
      </c>
      <c r="D23" s="91"/>
      <c r="E23" s="91"/>
      <c r="F23" s="92"/>
    </row>
    <row r="24" spans="1:33">
      <c r="C24" s="80" t="s">
        <v>35</v>
      </c>
      <c r="D24" s="91"/>
      <c r="E24" s="91"/>
      <c r="F24" s="92"/>
    </row>
    <row r="25" spans="1:33" ht="12.75" thickBot="1">
      <c r="C25" s="93" t="s">
        <v>36</v>
      </c>
      <c r="D25" s="94"/>
      <c r="E25" s="94"/>
      <c r="F25" s="95"/>
    </row>
    <row r="27" spans="1:33" ht="12.75" thickBot="1">
      <c r="A27" s="2" t="s">
        <v>24</v>
      </c>
      <c r="C27" s="41"/>
      <c r="D27" s="7"/>
      <c r="E27" s="42"/>
      <c r="F27" s="42"/>
      <c r="G27" s="3"/>
    </row>
    <row r="28" spans="1:33">
      <c r="B28" s="40"/>
      <c r="C28" s="43"/>
      <c r="D28" s="31" t="s">
        <v>34</v>
      </c>
      <c r="E28" s="31" t="s">
        <v>35</v>
      </c>
      <c r="F28" s="34" t="s">
        <v>36</v>
      </c>
      <c r="G28" s="32"/>
    </row>
    <row r="29" spans="1:33">
      <c r="B29" s="8">
        <v>1</v>
      </c>
      <c r="C29" s="80" t="s">
        <v>34</v>
      </c>
      <c r="D29" s="44">
        <v>1</v>
      </c>
      <c r="E29" s="44"/>
      <c r="F29" s="45"/>
    </row>
    <row r="30" spans="1:33">
      <c r="B30" s="8">
        <v>2</v>
      </c>
      <c r="C30" s="80" t="s">
        <v>35</v>
      </c>
      <c r="D30" s="44"/>
      <c r="E30" s="44">
        <v>1</v>
      </c>
      <c r="F30" s="45"/>
    </row>
    <row r="31" spans="1:33" ht="12.75" thickBot="1">
      <c r="B31" s="8">
        <v>3</v>
      </c>
      <c r="C31" s="93" t="s">
        <v>36</v>
      </c>
      <c r="D31" s="46"/>
      <c r="E31" s="46"/>
      <c r="F31" s="47">
        <v>1</v>
      </c>
    </row>
    <row r="33" spans="1:6" ht="12.75" thickBot="1">
      <c r="A33" s="2" t="s">
        <v>25</v>
      </c>
    </row>
    <row r="34" spans="1:6">
      <c r="C34" s="74"/>
      <c r="D34" s="31" t="s">
        <v>34</v>
      </c>
      <c r="E34" s="31" t="s">
        <v>35</v>
      </c>
      <c r="F34" s="34" t="s">
        <v>36</v>
      </c>
    </row>
    <row r="35" spans="1:6">
      <c r="B35" s="73">
        <v>1</v>
      </c>
      <c r="C35" s="80" t="s">
        <v>34</v>
      </c>
      <c r="D35" s="91">
        <f>D29-D23</f>
        <v>1</v>
      </c>
      <c r="E35" s="91">
        <f t="shared" ref="E35:F35" si="14">E29-E23</f>
        <v>0</v>
      </c>
      <c r="F35" s="92">
        <f t="shared" si="14"/>
        <v>0</v>
      </c>
    </row>
    <row r="36" spans="1:6">
      <c r="B36" s="73">
        <v>2</v>
      </c>
      <c r="C36" s="80" t="s">
        <v>35</v>
      </c>
      <c r="D36" s="91">
        <f>D30-D24</f>
        <v>0</v>
      </c>
      <c r="E36" s="91">
        <f t="shared" ref="E36:F37" si="15">E30-E24</f>
        <v>1</v>
      </c>
      <c r="F36" s="92">
        <f t="shared" si="15"/>
        <v>0</v>
      </c>
    </row>
    <row r="37" spans="1:6" ht="12.75" thickBot="1">
      <c r="B37" s="73">
        <v>3</v>
      </c>
      <c r="C37" s="93" t="s">
        <v>36</v>
      </c>
      <c r="D37" s="94">
        <f>D31-D25</f>
        <v>0</v>
      </c>
      <c r="E37" s="94">
        <f t="shared" si="15"/>
        <v>0</v>
      </c>
      <c r="F37" s="95">
        <f t="shared" si="15"/>
        <v>1</v>
      </c>
    </row>
    <row r="39" spans="1:6" ht="12.75" thickBot="1">
      <c r="A39" s="4" t="s">
        <v>26</v>
      </c>
    </row>
    <row r="40" spans="1:6">
      <c r="C40" s="74"/>
      <c r="D40" s="34" t="s">
        <v>39</v>
      </c>
    </row>
    <row r="41" spans="1:6">
      <c r="B41" s="73">
        <v>1</v>
      </c>
      <c r="C41" s="80" t="s">
        <v>34</v>
      </c>
      <c r="D41" s="92"/>
    </row>
    <row r="42" spans="1:6">
      <c r="B42" s="73">
        <v>2</v>
      </c>
      <c r="C42" s="80" t="s">
        <v>35</v>
      </c>
      <c r="D42" s="92"/>
    </row>
    <row r="43" spans="1:6" ht="12.75" thickBot="1">
      <c r="B43" s="73">
        <v>3</v>
      </c>
      <c r="C43" s="93" t="s">
        <v>36</v>
      </c>
      <c r="D43" s="95"/>
    </row>
    <row r="45" spans="1:6" ht="12.75" thickBot="1">
      <c r="A45" s="4" t="s">
        <v>27</v>
      </c>
    </row>
    <row r="46" spans="1:6">
      <c r="B46" s="33"/>
      <c r="C46" s="74"/>
      <c r="D46" s="31" t="s">
        <v>34</v>
      </c>
      <c r="E46" s="31" t="s">
        <v>35</v>
      </c>
      <c r="F46" s="34" t="s">
        <v>36</v>
      </c>
    </row>
    <row r="47" spans="1:6">
      <c r="B47" s="73">
        <v>1</v>
      </c>
      <c r="C47" s="80" t="s">
        <v>34</v>
      </c>
      <c r="D47" s="48">
        <f>IF($B47=D$2,$D41,0)</f>
        <v>0</v>
      </c>
      <c r="E47" s="48">
        <f t="shared" ref="E47:F47" si="16">IF($B47=E$2,$D41,0)</f>
        <v>0</v>
      </c>
      <c r="F47" s="49">
        <f t="shared" si="16"/>
        <v>0</v>
      </c>
    </row>
    <row r="48" spans="1:6">
      <c r="B48" s="73">
        <v>2</v>
      </c>
      <c r="C48" s="80" t="s">
        <v>35</v>
      </c>
      <c r="D48" s="48">
        <f t="shared" ref="D48:F49" si="17">IF($B48=D$2,$D42,0)</f>
        <v>0</v>
      </c>
      <c r="E48" s="48">
        <f t="shared" si="17"/>
        <v>0</v>
      </c>
      <c r="F48" s="49">
        <f t="shared" si="17"/>
        <v>0</v>
      </c>
    </row>
    <row r="49" spans="1:6" ht="12.75" thickBot="1">
      <c r="B49" s="73">
        <v>3</v>
      </c>
      <c r="C49" s="93" t="s">
        <v>36</v>
      </c>
      <c r="D49" s="50">
        <f t="shared" si="17"/>
        <v>0</v>
      </c>
      <c r="E49" s="50">
        <f t="shared" si="17"/>
        <v>0</v>
      </c>
      <c r="F49" s="51">
        <f t="shared" si="17"/>
        <v>0</v>
      </c>
    </row>
    <row r="51" spans="1:6" ht="12.75" thickBot="1">
      <c r="A51" s="4" t="s">
        <v>28</v>
      </c>
    </row>
    <row r="52" spans="1:6">
      <c r="A52" s="33"/>
      <c r="C52" s="74"/>
      <c r="D52" s="31" t="s">
        <v>34</v>
      </c>
      <c r="E52" s="31" t="s">
        <v>35</v>
      </c>
      <c r="F52" s="34" t="s">
        <v>36</v>
      </c>
    </row>
    <row r="53" spans="1:6">
      <c r="B53" s="73">
        <v>1</v>
      </c>
      <c r="C53" s="80" t="s">
        <v>34</v>
      </c>
      <c r="D53" s="96">
        <f>D29-D47</f>
        <v>1</v>
      </c>
      <c r="E53" s="96">
        <f t="shared" ref="E53:F53" si="18">E29-E47</f>
        <v>0</v>
      </c>
      <c r="F53" s="97">
        <f t="shared" si="18"/>
        <v>0</v>
      </c>
    </row>
    <row r="54" spans="1:6">
      <c r="B54" s="73">
        <v>2</v>
      </c>
      <c r="C54" s="80" t="s">
        <v>35</v>
      </c>
      <c r="D54" s="96">
        <f t="shared" ref="D54:F55" si="19">D30-D48</f>
        <v>0</v>
      </c>
      <c r="E54" s="96">
        <f t="shared" si="19"/>
        <v>1</v>
      </c>
      <c r="F54" s="97">
        <f t="shared" si="19"/>
        <v>0</v>
      </c>
    </row>
    <row r="55" spans="1:6" ht="12.75" thickBot="1">
      <c r="B55" s="73">
        <v>3</v>
      </c>
      <c r="C55" s="93" t="s">
        <v>36</v>
      </c>
      <c r="D55" s="98">
        <f t="shared" si="19"/>
        <v>0</v>
      </c>
      <c r="E55" s="98">
        <f t="shared" si="19"/>
        <v>0</v>
      </c>
      <c r="F55" s="99">
        <f t="shared" si="19"/>
        <v>1</v>
      </c>
    </row>
    <row r="57" spans="1:6" ht="12.75" thickBot="1">
      <c r="A57" s="4" t="s">
        <v>29</v>
      </c>
    </row>
    <row r="58" spans="1:6">
      <c r="C58" s="74"/>
      <c r="D58" s="31" t="s">
        <v>34</v>
      </c>
      <c r="E58" s="31" t="s">
        <v>35</v>
      </c>
      <c r="F58" s="34" t="s">
        <v>36</v>
      </c>
    </row>
    <row r="59" spans="1:6">
      <c r="B59" s="73">
        <v>1</v>
      </c>
      <c r="C59" s="80" t="s">
        <v>34</v>
      </c>
      <c r="D59" s="96"/>
      <c r="E59" s="96"/>
      <c r="F59" s="97"/>
    </row>
    <row r="60" spans="1:6">
      <c r="B60" s="73">
        <v>2</v>
      </c>
      <c r="C60" s="80" t="s">
        <v>35</v>
      </c>
      <c r="D60" s="96"/>
      <c r="E60" s="96"/>
      <c r="F60" s="97"/>
    </row>
    <row r="61" spans="1:6" ht="12.75" thickBot="1">
      <c r="B61" s="73">
        <v>3</v>
      </c>
      <c r="C61" s="93" t="s">
        <v>36</v>
      </c>
      <c r="D61" s="98"/>
      <c r="E61" s="98"/>
      <c r="F61" s="99"/>
    </row>
    <row r="63" spans="1:6" ht="12.75" thickBot="1">
      <c r="A63" s="4" t="s">
        <v>30</v>
      </c>
    </row>
    <row r="64" spans="1:6">
      <c r="C64" s="74"/>
      <c r="D64" s="31" t="s">
        <v>34</v>
      </c>
      <c r="E64" s="31" t="s">
        <v>35</v>
      </c>
      <c r="F64" s="34" t="s">
        <v>36</v>
      </c>
    </row>
    <row r="65" spans="1:6">
      <c r="B65" s="73">
        <v>1</v>
      </c>
      <c r="C65" s="80" t="s">
        <v>34</v>
      </c>
      <c r="D65" s="91">
        <f>D29-D59</f>
        <v>1</v>
      </c>
      <c r="E65" s="91">
        <f t="shared" ref="E65:F65" si="20">E29-E59</f>
        <v>0</v>
      </c>
      <c r="F65" s="92">
        <f t="shared" si="20"/>
        <v>0</v>
      </c>
    </row>
    <row r="66" spans="1:6">
      <c r="B66" s="73">
        <v>2</v>
      </c>
      <c r="C66" s="80" t="s">
        <v>35</v>
      </c>
      <c r="D66" s="91">
        <f t="shared" ref="D66:F67" si="21">D30-D60</f>
        <v>0</v>
      </c>
      <c r="E66" s="91">
        <f t="shared" si="21"/>
        <v>1</v>
      </c>
      <c r="F66" s="92">
        <f t="shared" si="21"/>
        <v>0</v>
      </c>
    </row>
    <row r="67" spans="1:6" ht="12.75" thickBot="1">
      <c r="B67" s="73">
        <v>3</v>
      </c>
      <c r="C67" s="93" t="s">
        <v>36</v>
      </c>
      <c r="D67" s="94">
        <f t="shared" si="21"/>
        <v>0</v>
      </c>
      <c r="E67" s="94">
        <f t="shared" si="21"/>
        <v>0</v>
      </c>
      <c r="F67" s="95">
        <f t="shared" si="21"/>
        <v>1</v>
      </c>
    </row>
    <row r="69" spans="1:6" ht="15" thickBot="1">
      <c r="A69" s="4" t="s">
        <v>31</v>
      </c>
    </row>
    <row r="70" spans="1:6">
      <c r="C70" s="74"/>
      <c r="D70" s="31" t="s">
        <v>34</v>
      </c>
      <c r="E70" s="31" t="s">
        <v>35</v>
      </c>
      <c r="F70" s="34" t="s">
        <v>36</v>
      </c>
    </row>
    <row r="71" spans="1:6">
      <c r="B71" s="73">
        <v>1</v>
      </c>
      <c r="C71" s="80" t="s">
        <v>34</v>
      </c>
      <c r="D71" s="91"/>
      <c r="E71" s="91"/>
      <c r="F71" s="92"/>
    </row>
    <row r="72" spans="1:6">
      <c r="B72" s="73">
        <v>2</v>
      </c>
      <c r="C72" s="80" t="s">
        <v>35</v>
      </c>
      <c r="D72" s="91"/>
      <c r="E72" s="91"/>
      <c r="F72" s="92"/>
    </row>
    <row r="73" spans="1:6" ht="12.75" thickBot="1">
      <c r="B73" s="73">
        <v>3</v>
      </c>
      <c r="C73" s="93" t="s">
        <v>36</v>
      </c>
      <c r="D73" s="94"/>
      <c r="E73" s="94"/>
      <c r="F73" s="95"/>
    </row>
    <row r="75" spans="1:6" ht="15" thickBot="1">
      <c r="A75" s="5" t="s">
        <v>32</v>
      </c>
    </row>
    <row r="76" spans="1:6">
      <c r="C76" s="74"/>
      <c r="D76" s="31" t="s">
        <v>34</v>
      </c>
      <c r="E76" s="31" t="s">
        <v>35</v>
      </c>
      <c r="F76" s="34" t="s">
        <v>36</v>
      </c>
    </row>
    <row r="77" spans="1:6">
      <c r="B77" s="73">
        <v>1</v>
      </c>
      <c r="C77" s="80" t="s">
        <v>34</v>
      </c>
      <c r="D77" s="91"/>
      <c r="E77" s="91"/>
      <c r="F77" s="92"/>
    </row>
    <row r="78" spans="1:6">
      <c r="B78" s="73">
        <v>2</v>
      </c>
      <c r="C78" s="80" t="s">
        <v>35</v>
      </c>
      <c r="D78" s="91"/>
      <c r="E78" s="91"/>
      <c r="F78" s="92"/>
    </row>
    <row r="79" spans="1:6" ht="12.75" thickBot="1">
      <c r="B79" s="73">
        <v>3</v>
      </c>
      <c r="C79" s="93" t="s">
        <v>36</v>
      </c>
      <c r="D79" s="94"/>
      <c r="E79" s="94"/>
      <c r="F79" s="95"/>
    </row>
    <row r="81" spans="1:21" ht="12.75" thickBot="1">
      <c r="A81" s="6" t="s">
        <v>33</v>
      </c>
    </row>
    <row r="82" spans="1:21" ht="36.75" thickTop="1">
      <c r="C82" s="100"/>
      <c r="D82" s="101" t="s">
        <v>0</v>
      </c>
      <c r="E82" s="101" t="s">
        <v>1</v>
      </c>
      <c r="F82" s="101" t="s">
        <v>2</v>
      </c>
      <c r="G82" s="102" t="s">
        <v>3</v>
      </c>
      <c r="H82" s="101" t="s">
        <v>4</v>
      </c>
      <c r="I82" s="101" t="s">
        <v>5</v>
      </c>
      <c r="J82" s="103" t="s">
        <v>6</v>
      </c>
      <c r="K82" s="101" t="s">
        <v>8</v>
      </c>
      <c r="L82" s="104" t="s">
        <v>40</v>
      </c>
    </row>
    <row r="83" spans="1:21">
      <c r="B83" s="73">
        <v>1</v>
      </c>
      <c r="C83" s="105" t="s">
        <v>34</v>
      </c>
      <c r="D83" s="81"/>
      <c r="E83" s="81"/>
      <c r="F83" s="81"/>
      <c r="G83" s="81"/>
      <c r="H83" s="81"/>
      <c r="I83" s="81"/>
      <c r="J83" s="81">
        <f>SUM(D83:I83)</f>
        <v>0</v>
      </c>
      <c r="K83" s="81"/>
      <c r="L83" s="106">
        <f>J83+K83</f>
        <v>0</v>
      </c>
    </row>
    <row r="84" spans="1:21">
      <c r="B84" s="73">
        <v>2</v>
      </c>
      <c r="C84" s="105" t="s">
        <v>35</v>
      </c>
      <c r="D84" s="81"/>
      <c r="E84" s="81"/>
      <c r="F84" s="81"/>
      <c r="G84" s="81"/>
      <c r="H84" s="81"/>
      <c r="I84" s="81"/>
      <c r="J84" s="81">
        <f>SUM(D84:I84)</f>
        <v>0</v>
      </c>
      <c r="K84" s="81"/>
      <c r="L84" s="106">
        <f>J84+K84</f>
        <v>0</v>
      </c>
    </row>
    <row r="85" spans="1:21" ht="12.75" thickBot="1">
      <c r="B85" s="73">
        <v>3</v>
      </c>
      <c r="C85" s="107" t="s">
        <v>36</v>
      </c>
      <c r="D85" s="108"/>
      <c r="E85" s="108"/>
      <c r="F85" s="108"/>
      <c r="G85" s="108"/>
      <c r="H85" s="108"/>
      <c r="I85" s="108"/>
      <c r="J85" s="108">
        <f>SUM(D85:I85)</f>
        <v>0</v>
      </c>
      <c r="K85" s="108"/>
      <c r="L85" s="109">
        <f>J85+K85</f>
        <v>0</v>
      </c>
    </row>
    <row r="86" spans="1:21" ht="13.5" thickTop="1" thickBot="1">
      <c r="C86" s="110" t="s">
        <v>40</v>
      </c>
      <c r="D86" s="111"/>
      <c r="E86" s="111"/>
      <c r="F86" s="111"/>
      <c r="G86" s="111"/>
      <c r="H86" s="111"/>
      <c r="I86" s="111"/>
      <c r="J86" s="111">
        <f>SUM(J83:J85)</f>
        <v>0</v>
      </c>
      <c r="K86" s="111"/>
      <c r="L86" s="112">
        <f>SUM(L83:L85)</f>
        <v>0</v>
      </c>
    </row>
    <row r="87" spans="1:21" ht="12.75" thickTop="1"/>
    <row r="88" spans="1:21" ht="12.75" thickBot="1">
      <c r="A88" s="181" t="s">
        <v>99</v>
      </c>
    </row>
    <row r="89" spans="1:21" ht="36">
      <c r="C89" s="74"/>
      <c r="D89" s="28" t="s">
        <v>34</v>
      </c>
      <c r="E89" s="28" t="s">
        <v>35</v>
      </c>
      <c r="F89" s="28" t="s">
        <v>36</v>
      </c>
      <c r="G89" s="29" t="s">
        <v>38</v>
      </c>
      <c r="H89" s="291" t="s">
        <v>0</v>
      </c>
      <c r="I89" s="292" t="s">
        <v>1</v>
      </c>
      <c r="J89" s="292" t="s">
        <v>2</v>
      </c>
      <c r="K89" s="293" t="s">
        <v>110</v>
      </c>
      <c r="L89" s="292" t="s">
        <v>111</v>
      </c>
      <c r="M89" s="292" t="s">
        <v>5</v>
      </c>
      <c r="N89" s="78" t="s">
        <v>6</v>
      </c>
      <c r="O89" s="78" t="s">
        <v>7</v>
      </c>
      <c r="P89" s="292" t="s">
        <v>8</v>
      </c>
      <c r="Q89" s="76" t="s">
        <v>9</v>
      </c>
      <c r="R89" s="76" t="s">
        <v>10</v>
      </c>
      <c r="S89" s="77" t="s">
        <v>11</v>
      </c>
      <c r="T89" s="76" t="s">
        <v>12</v>
      </c>
      <c r="U89" s="79" t="s">
        <v>13</v>
      </c>
    </row>
    <row r="90" spans="1:21">
      <c r="C90" s="80" t="s">
        <v>34</v>
      </c>
      <c r="D90" s="165"/>
      <c r="E90" s="165"/>
      <c r="F90" s="165"/>
      <c r="G90" s="166">
        <f>SUM(D90:F90)</f>
        <v>0</v>
      </c>
      <c r="H90" s="167">
        <v>0.14431358752520601</v>
      </c>
      <c r="I90" s="165">
        <v>29.74908314142581</v>
      </c>
      <c r="J90" s="165">
        <v>0</v>
      </c>
      <c r="K90" s="165">
        <v>0</v>
      </c>
      <c r="L90" s="165">
        <v>0.52043578331083029</v>
      </c>
      <c r="M90" s="165">
        <v>-0.2105094980314639</v>
      </c>
      <c r="N90" s="165">
        <f>SUM(H90:M90)</f>
        <v>30.203323014230385</v>
      </c>
      <c r="O90" s="165">
        <f>G90+N90</f>
        <v>30.203323014230385</v>
      </c>
      <c r="P90" s="165">
        <v>198.03756151402965</v>
      </c>
      <c r="Q90" s="165">
        <f>N90+P90</f>
        <v>228.24088452826004</v>
      </c>
      <c r="R90" s="165">
        <f>O90+P90</f>
        <v>228.24088452826004</v>
      </c>
      <c r="S90" s="165"/>
      <c r="T90" s="165">
        <f>Q90+S90</f>
        <v>228.24088452826004</v>
      </c>
      <c r="U90" s="166">
        <f>R90+S90</f>
        <v>228.24088452826004</v>
      </c>
    </row>
    <row r="91" spans="1:21">
      <c r="C91" s="80" t="s">
        <v>35</v>
      </c>
      <c r="D91" s="165"/>
      <c r="E91" s="165"/>
      <c r="F91" s="165"/>
      <c r="G91" s="166">
        <f t="shared" ref="G91:G92" si="22">SUM(D91:F91)</f>
        <v>0</v>
      </c>
      <c r="H91" s="167">
        <v>4.1201283056027229</v>
      </c>
      <c r="I91" s="165">
        <v>175.43503334224124</v>
      </c>
      <c r="J91" s="165">
        <v>1.3404913329155919</v>
      </c>
      <c r="K91" s="165">
        <v>133.58479296861955</v>
      </c>
      <c r="L91" s="165">
        <v>189.9731540144198</v>
      </c>
      <c r="M91" s="165">
        <v>-2.1941394678788835</v>
      </c>
      <c r="N91" s="165">
        <f>SUM(H91:M91)</f>
        <v>502.25946049592011</v>
      </c>
      <c r="O91" s="165">
        <f t="shared" ref="O91:O92" si="23">G91+N91</f>
        <v>502.25946049592011</v>
      </c>
      <c r="P91" s="165">
        <v>253.61300138200602</v>
      </c>
      <c r="Q91" s="165">
        <f t="shared" ref="Q91:Q92" si="24">N91+P91</f>
        <v>755.87246187792607</v>
      </c>
      <c r="R91" s="165">
        <f t="shared" ref="R91:R92" si="25">O91+P91</f>
        <v>755.87246187792607</v>
      </c>
      <c r="S91" s="165"/>
      <c r="T91" s="165">
        <f t="shared" ref="T91:T92" si="26">Q91+S91</f>
        <v>755.87246187792607</v>
      </c>
      <c r="U91" s="166">
        <f t="shared" ref="U91:U92" si="27">R91+S91</f>
        <v>755.87246187792607</v>
      </c>
    </row>
    <row r="92" spans="1:21" ht="12.75" thickBot="1">
      <c r="C92" s="83" t="s">
        <v>36</v>
      </c>
      <c r="D92" s="169"/>
      <c r="E92" s="169"/>
      <c r="F92" s="169"/>
      <c r="G92" s="166">
        <f t="shared" si="22"/>
        <v>0</v>
      </c>
      <c r="H92" s="170">
        <v>34.807484303904374</v>
      </c>
      <c r="I92" s="169">
        <v>1152.4666628349278</v>
      </c>
      <c r="J92" s="169">
        <v>714.93524230624109</v>
      </c>
      <c r="K92" s="169">
        <v>17.419910921544723</v>
      </c>
      <c r="L92" s="169">
        <v>53.449823438714375</v>
      </c>
      <c r="M92" s="169">
        <v>-9.2152882938832004E-2</v>
      </c>
      <c r="N92" s="169">
        <f>SUM(H92:M92)</f>
        <v>1972.9869709223935</v>
      </c>
      <c r="O92" s="169">
        <f t="shared" si="23"/>
        <v>1972.9869709223935</v>
      </c>
      <c r="P92" s="169">
        <v>268.6425967614216</v>
      </c>
      <c r="Q92" s="169">
        <f t="shared" si="24"/>
        <v>2241.6295676838154</v>
      </c>
      <c r="R92" s="169">
        <f t="shared" si="25"/>
        <v>2241.6295676838154</v>
      </c>
      <c r="S92" s="169"/>
      <c r="T92" s="169">
        <f t="shared" si="26"/>
        <v>2241.6295676838154</v>
      </c>
      <c r="U92" s="171">
        <f t="shared" si="27"/>
        <v>2241.6295676838154</v>
      </c>
    </row>
    <row r="93" spans="1:21" ht="13.5" thickTop="1" thickBot="1">
      <c r="C93" s="20" t="s">
        <v>16</v>
      </c>
      <c r="D93" s="172">
        <f>SUM(D90:D92)</f>
        <v>0</v>
      </c>
      <c r="E93" s="172">
        <f t="shared" ref="E93:G93" si="28">SUM(E90:E92)</f>
        <v>0</v>
      </c>
      <c r="F93" s="172">
        <f t="shared" si="28"/>
        <v>0</v>
      </c>
      <c r="G93" s="173">
        <f t="shared" si="28"/>
        <v>0</v>
      </c>
      <c r="H93" s="174">
        <f>SUM(H90:H92)</f>
        <v>39.071926197032305</v>
      </c>
      <c r="I93" s="172">
        <f t="shared" ref="I93:M93" si="29">SUM(I90:I92)</f>
        <v>1357.6507793185949</v>
      </c>
      <c r="J93" s="172">
        <f t="shared" si="29"/>
        <v>716.27573363915667</v>
      </c>
      <c r="K93" s="172">
        <f t="shared" si="29"/>
        <v>151.00470389016428</v>
      </c>
      <c r="L93" s="172">
        <f t="shared" si="29"/>
        <v>243.943413236445</v>
      </c>
      <c r="M93" s="172">
        <f t="shared" si="29"/>
        <v>-2.496801848849179</v>
      </c>
      <c r="N93" s="172">
        <f>SUM(N90:N92)</f>
        <v>2505.4497544325441</v>
      </c>
      <c r="O93" s="172">
        <f t="shared" ref="O93:T93" si="30">SUM(O90:O92)</f>
        <v>2505.4497544325441</v>
      </c>
      <c r="P93" s="172">
        <f t="shared" si="30"/>
        <v>720.29315965745729</v>
      </c>
      <c r="Q93" s="172">
        <f t="shared" si="30"/>
        <v>3225.7429140900012</v>
      </c>
      <c r="R93" s="172">
        <f t="shared" si="30"/>
        <v>3225.7429140900012</v>
      </c>
      <c r="S93" s="172">
        <f t="shared" si="30"/>
        <v>0</v>
      </c>
      <c r="T93" s="172">
        <f t="shared" si="30"/>
        <v>3225.7429140900012</v>
      </c>
      <c r="U93" s="173">
        <f>SUM(U90:U92)</f>
        <v>3225.7429140900012</v>
      </c>
    </row>
    <row r="94" spans="1:21">
      <c r="C94" s="19" t="s">
        <v>17</v>
      </c>
      <c r="D94" s="175">
        <v>2.6268840509353306</v>
      </c>
      <c r="E94" s="175">
        <v>11.508599842397993</v>
      </c>
      <c r="F94" s="175">
        <v>36.75195360715076</v>
      </c>
      <c r="G94" s="176">
        <f>SUM(D94:F94)</f>
        <v>50.887437500484083</v>
      </c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</row>
    <row r="95" spans="1:21">
      <c r="C95" s="14" t="s">
        <v>14</v>
      </c>
      <c r="D95" s="165">
        <v>46.791008007204418</v>
      </c>
      <c r="E95" s="165">
        <v>167.12522084039864</v>
      </c>
      <c r="F95" s="165">
        <v>984.0402053730046</v>
      </c>
      <c r="G95" s="176">
        <f t="shared" ref="G95:G96" si="31">SUM(D95:F95)</f>
        <v>1197.9564342206077</v>
      </c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</row>
    <row r="96" spans="1:21">
      <c r="C96" s="14" t="s">
        <v>18</v>
      </c>
      <c r="D96" s="165">
        <v>30.599374623542076</v>
      </c>
      <c r="E96" s="165">
        <v>18.622509922787305</v>
      </c>
      <c r="F96" s="165">
        <v>295.11528077909827</v>
      </c>
      <c r="G96" s="176">
        <f t="shared" si="31"/>
        <v>344.33716532542763</v>
      </c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</row>
    <row r="97" spans="3:21">
      <c r="C97" s="14" t="s">
        <v>19</v>
      </c>
      <c r="D97" s="165">
        <v>18.720042411209405</v>
      </c>
      <c r="E97" s="165">
        <v>23.755113180841853</v>
      </c>
      <c r="F97" s="165">
        <v>292.69727805432922</v>
      </c>
      <c r="G97" s="176">
        <f>SUM(D97:F97)</f>
        <v>335.17243364638045</v>
      </c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</row>
    <row r="98" spans="3:21">
      <c r="C98" s="14" t="s">
        <v>20</v>
      </c>
      <c r="D98" s="165">
        <v>7.8724765069960503</v>
      </c>
      <c r="E98" s="165">
        <v>15.873191652725712</v>
      </c>
      <c r="F98" s="165">
        <v>80.687842049435829</v>
      </c>
      <c r="G98" s="176">
        <f t="shared" ref="G98:G99" si="32">SUM(D98:F98)</f>
        <v>104.43351020915759</v>
      </c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</row>
    <row r="99" spans="3:21" ht="12.75" thickBot="1">
      <c r="C99" s="24" t="s">
        <v>21</v>
      </c>
      <c r="D99" s="169">
        <v>-4.9052967742996527</v>
      </c>
      <c r="E99" s="169">
        <v>-1.6095039102910009</v>
      </c>
      <c r="F99" s="169">
        <v>-13.42275477820108</v>
      </c>
      <c r="G99" s="176">
        <f t="shared" si="32"/>
        <v>-19.937555462791735</v>
      </c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</row>
    <row r="100" spans="3:21" ht="13.5" thickTop="1" thickBot="1">
      <c r="C100" s="27" t="s">
        <v>22</v>
      </c>
      <c r="D100" s="177">
        <f>SUM(D94:D99)</f>
        <v>101.70448882558763</v>
      </c>
      <c r="E100" s="177">
        <f>SUM(E94:E99)</f>
        <v>235.2751315288605</v>
      </c>
      <c r="F100" s="177">
        <f>SUM(F94:F99)</f>
        <v>1675.8698050848175</v>
      </c>
      <c r="G100" s="178">
        <f>SUM(G94:G99)</f>
        <v>2012.8494254392658</v>
      </c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</row>
    <row r="101" spans="3:21" ht="13.5" thickTop="1" thickBot="1">
      <c r="C101" s="25" t="s">
        <v>15</v>
      </c>
      <c r="D101" s="179"/>
      <c r="E101" s="179"/>
      <c r="F101" s="179"/>
      <c r="G101" s="180">
        <f>G93+G100</f>
        <v>2012.8494254392658</v>
      </c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opLeftCell="A13" zoomScaleNormal="100" workbookViewId="0">
      <selection activeCell="K64" sqref="K64"/>
    </sheetView>
  </sheetViews>
  <sheetFormatPr defaultRowHeight="13.5"/>
  <cols>
    <col min="1" max="1" width="1.375" customWidth="1"/>
    <col min="2" max="2" width="3.625" customWidth="1"/>
    <col min="3" max="3" width="13.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9.5" bestFit="1" customWidth="1"/>
    <col min="9" max="9" width="9.875" bestFit="1" customWidth="1"/>
    <col min="10" max="10" width="12.25" customWidth="1"/>
    <col min="11" max="11" width="10.875" customWidth="1"/>
    <col min="12" max="12" width="12.75" customWidth="1"/>
    <col min="13" max="13" width="11.25" customWidth="1"/>
    <col min="14" max="14" width="13.25" customWidth="1"/>
    <col min="15" max="15" width="10.75" customWidth="1"/>
    <col min="16" max="16" width="8.75" customWidth="1"/>
    <col min="17" max="17" width="10" bestFit="1" customWidth="1"/>
    <col min="18" max="18" width="8.75" customWidth="1"/>
    <col min="19" max="19" width="10.25" customWidth="1"/>
    <col min="20" max="20" width="10" bestFit="1" customWidth="1"/>
    <col min="21" max="21" width="11.375" customWidth="1"/>
    <col min="22" max="22" width="10.25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>
      <c r="B1" s="215" t="s">
        <v>98</v>
      </c>
      <c r="C1" s="73"/>
      <c r="D1" s="73"/>
      <c r="E1" s="73" t="s">
        <v>43</v>
      </c>
    </row>
    <row r="2" spans="1:33" ht="23.25" customHeight="1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2.5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60</v>
      </c>
      <c r="M3" s="64" t="s">
        <v>9</v>
      </c>
      <c r="N3" s="64" t="s">
        <v>10</v>
      </c>
      <c r="O3" s="65" t="s">
        <v>89</v>
      </c>
      <c r="P3" s="64" t="s">
        <v>12</v>
      </c>
      <c r="Q3" s="70" t="s">
        <v>13</v>
      </c>
      <c r="R3" s="71"/>
      <c r="S3" s="182" t="s">
        <v>46</v>
      </c>
      <c r="T3" s="72" t="s">
        <v>101</v>
      </c>
      <c r="V3" s="284" t="s">
        <v>100</v>
      </c>
    </row>
    <row r="4" spans="1:33">
      <c r="B4">
        <v>1</v>
      </c>
      <c r="C4" s="11" t="s">
        <v>34</v>
      </c>
      <c r="D4" s="159">
        <f>基本!H4</f>
        <v>0.14431358752520601</v>
      </c>
      <c r="E4" s="159">
        <f>基本!I4+S4</f>
        <v>29.74908314142581</v>
      </c>
      <c r="F4" s="159">
        <f>基本!J4</f>
        <v>0</v>
      </c>
      <c r="G4" s="159">
        <f>基本!K4</f>
        <v>0</v>
      </c>
      <c r="H4" s="159">
        <f>基本!L4</f>
        <v>0.52043578331083029</v>
      </c>
      <c r="I4" s="191">
        <f>基本!M4</f>
        <v>-0.2105094980314639</v>
      </c>
      <c r="J4" s="128">
        <f>SUM(D4:I4)</f>
        <v>30.203323014230385</v>
      </c>
      <c r="K4" s="128"/>
      <c r="L4" s="128">
        <f>基本!P4+'移出増加効果（一次効果）'!T4</f>
        <v>198.03756151402965</v>
      </c>
      <c r="M4" s="128">
        <f>J4+L4</f>
        <v>228.24088452826004</v>
      </c>
      <c r="N4" s="128"/>
      <c r="O4" s="128"/>
      <c r="P4" s="128"/>
      <c r="Q4" s="160"/>
      <c r="R4" s="183"/>
      <c r="S4" s="59">
        <v>0</v>
      </c>
      <c r="T4" s="184"/>
      <c r="U4" s="9" t="s">
        <v>37</v>
      </c>
      <c r="V4" s="59"/>
      <c r="W4" s="9"/>
      <c r="X4" s="9"/>
      <c r="Y4" s="9"/>
      <c r="AD4" s="9"/>
      <c r="AE4" s="9"/>
      <c r="AF4" s="9"/>
      <c r="AG4" s="9"/>
    </row>
    <row r="5" spans="1:33">
      <c r="B5">
        <v>2</v>
      </c>
      <c r="C5" s="11" t="s">
        <v>35</v>
      </c>
      <c r="D5" s="159">
        <f>基本!H5</f>
        <v>4.1201283056027229</v>
      </c>
      <c r="E5" s="159">
        <f>基本!I5+S5</f>
        <v>175.43503334224124</v>
      </c>
      <c r="F5" s="159">
        <f>基本!J5</f>
        <v>1.3404913329155919</v>
      </c>
      <c r="G5" s="159">
        <f>基本!K5</f>
        <v>133.58479296861955</v>
      </c>
      <c r="H5" s="159">
        <f>基本!L5</f>
        <v>189.9731540144198</v>
      </c>
      <c r="I5" s="191">
        <f>基本!M5</f>
        <v>-2.1941394678788835</v>
      </c>
      <c r="J5" s="128">
        <f>SUM(D5:I5)</f>
        <v>502.25946049592011</v>
      </c>
      <c r="K5" s="128"/>
      <c r="L5" s="128">
        <f>基本!P5+'移出増加効果（一次効果）'!T5</f>
        <v>253.61300138200602</v>
      </c>
      <c r="M5" s="128">
        <f t="shared" ref="M5:M6" si="0">J5+L5</f>
        <v>755.87246187792607</v>
      </c>
      <c r="N5" s="128"/>
      <c r="O5" s="128"/>
      <c r="P5" s="128"/>
      <c r="Q5" s="160"/>
      <c r="R5" s="183"/>
      <c r="S5" s="59">
        <v>0</v>
      </c>
      <c r="T5" s="184"/>
      <c r="U5" s="9" t="s">
        <v>37</v>
      </c>
      <c r="V5" s="59"/>
      <c r="W5" s="9"/>
      <c r="X5" s="9"/>
      <c r="Y5" s="9"/>
      <c r="AD5" s="9"/>
      <c r="AE5" s="9"/>
      <c r="AF5" s="9"/>
      <c r="AG5" s="9"/>
    </row>
    <row r="6" spans="1:33" ht="14.25" thickBot="1">
      <c r="B6">
        <v>3</v>
      </c>
      <c r="C6" s="37" t="s">
        <v>36</v>
      </c>
      <c r="D6" s="159">
        <f>基本!H6</f>
        <v>34.807484303904374</v>
      </c>
      <c r="E6" s="159">
        <f>基本!I6+S6</f>
        <v>1152.4666628349278</v>
      </c>
      <c r="F6" s="159">
        <f>基本!J6</f>
        <v>714.93524230624109</v>
      </c>
      <c r="G6" s="159">
        <f>基本!K6</f>
        <v>17.419910921544723</v>
      </c>
      <c r="H6" s="159">
        <f>基本!L6</f>
        <v>53.449823438714375</v>
      </c>
      <c r="I6" s="191">
        <f>基本!M6</f>
        <v>-9.2152882938832004E-2</v>
      </c>
      <c r="J6" s="185">
        <f>SUM(D6:I6)</f>
        <v>1972.9869709223935</v>
      </c>
      <c r="K6" s="185"/>
      <c r="L6" s="128">
        <f>基本!P6+'移出増加効果（一次効果）'!T6</f>
        <v>268.6425967614216</v>
      </c>
      <c r="M6" s="185">
        <f t="shared" si="0"/>
        <v>2241.6295676838154</v>
      </c>
      <c r="N6" s="185"/>
      <c r="O6" s="128"/>
      <c r="P6" s="185"/>
      <c r="Q6" s="186"/>
      <c r="R6" s="183"/>
      <c r="S6" s="59">
        <v>0</v>
      </c>
      <c r="T6" s="184"/>
      <c r="U6" s="9" t="s">
        <v>37</v>
      </c>
      <c r="V6" s="60"/>
      <c r="W6" s="9"/>
      <c r="X6" s="9"/>
      <c r="Y6" s="9"/>
      <c r="AD6" s="9"/>
      <c r="AE6" s="9"/>
      <c r="AF6" s="9"/>
      <c r="AG6" s="9"/>
    </row>
    <row r="7" spans="1:33" ht="15" thickTop="1" thickBot="1">
      <c r="C7" s="20"/>
      <c r="D7" s="187">
        <f>SUM(D4:D6)</f>
        <v>39.071926197032305</v>
      </c>
      <c r="E7" s="188">
        <f t="shared" ref="E7:M7" si="1">SUM(E4:E6)</f>
        <v>1357.6507793185949</v>
      </c>
      <c r="F7" s="188">
        <f t="shared" si="1"/>
        <v>716.27573363915667</v>
      </c>
      <c r="G7" s="188">
        <f t="shared" si="1"/>
        <v>151.00470389016428</v>
      </c>
      <c r="H7" s="188">
        <f t="shared" si="1"/>
        <v>243.943413236445</v>
      </c>
      <c r="I7" s="192">
        <f t="shared" si="1"/>
        <v>-2.496801848849179</v>
      </c>
      <c r="J7" s="188">
        <f>SUM(J4:J6)</f>
        <v>2505.4497544325441</v>
      </c>
      <c r="K7" s="188"/>
      <c r="L7" s="188">
        <f t="shared" si="1"/>
        <v>720.29315965745729</v>
      </c>
      <c r="M7" s="188">
        <f t="shared" si="1"/>
        <v>3225.7429140900012</v>
      </c>
      <c r="N7" s="188"/>
      <c r="O7" s="188"/>
      <c r="P7" s="188"/>
      <c r="Q7" s="189"/>
      <c r="R7" s="183"/>
      <c r="S7" s="190">
        <f>SUM(S4:S6)</f>
        <v>0</v>
      </c>
      <c r="T7" s="190">
        <f>SUM(T4:T6)</f>
        <v>0</v>
      </c>
      <c r="U7" s="9" t="s">
        <v>37</v>
      </c>
      <c r="V7" s="9"/>
      <c r="W7" s="9"/>
      <c r="X7" s="9"/>
      <c r="Y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基本!D4/基本!D$15</f>
        <v>0.15512255732058491</v>
      </c>
      <c r="E11" s="35">
        <f>基本!E4/基本!E$15</f>
        <v>5.1327344431479058E-2</v>
      </c>
      <c r="F11" s="35">
        <f>基本!F4/基本!F$15</f>
        <v>2.8512923256979318E-3</v>
      </c>
    </row>
    <row r="12" spans="1:33">
      <c r="C12" s="11" t="s">
        <v>35</v>
      </c>
      <c r="D12" s="35">
        <f>基本!D5/基本!D$15</f>
        <v>0.20796822156020414</v>
      </c>
      <c r="E12" s="35">
        <f>基本!E5/基本!E$15</f>
        <v>0.35703744840919477</v>
      </c>
      <c r="F12" s="35">
        <f>基本!F5/基本!F$15</f>
        <v>9.7167396675163192E-2</v>
      </c>
    </row>
    <row r="13" spans="1:33" ht="14.25" thickBot="1">
      <c r="C13" s="37" t="s">
        <v>36</v>
      </c>
      <c r="D13" s="35">
        <f>基本!D6/基本!D$15</f>
        <v>0.19822675536703274</v>
      </c>
      <c r="E13" s="35">
        <f>基本!E6/基本!E$15</f>
        <v>0.18367627352143404</v>
      </c>
      <c r="F13" s="35">
        <f>基本!F6/基本!F$15</f>
        <v>0.28066398852421598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0.84487744267941511</v>
      </c>
      <c r="E23" s="35">
        <f t="shared" ref="E23:F25" si="2">E17-E11</f>
        <v>-5.1327344431479058E-2</v>
      </c>
      <c r="F23" s="36">
        <f t="shared" si="2"/>
        <v>-2.8512923256979318E-3</v>
      </c>
    </row>
    <row r="24" spans="1:6">
      <c r="B24">
        <v>2</v>
      </c>
      <c r="C24" s="11" t="s">
        <v>35</v>
      </c>
      <c r="D24" s="35">
        <f>D18-D12</f>
        <v>-0.20796822156020414</v>
      </c>
      <c r="E24" s="35">
        <f t="shared" si="2"/>
        <v>0.64296255159080529</v>
      </c>
      <c r="F24" s="36">
        <f t="shared" si="2"/>
        <v>-9.7167396675163192E-2</v>
      </c>
    </row>
    <row r="25" spans="1:6" ht="14.25" thickBot="1">
      <c r="B25">
        <v>3</v>
      </c>
      <c r="C25" s="37" t="s">
        <v>36</v>
      </c>
      <c r="D25" s="38">
        <f>D19-D13</f>
        <v>-0.19822675536703274</v>
      </c>
      <c r="E25" s="38">
        <f t="shared" si="2"/>
        <v>-0.18367627352143404</v>
      </c>
      <c r="F25" s="39">
        <f t="shared" si="2"/>
        <v>0.71933601147578408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/>
    </row>
    <row r="30" spans="1:6">
      <c r="B30">
        <v>2</v>
      </c>
      <c r="C30" s="11" t="s">
        <v>35</v>
      </c>
      <c r="D30" s="36"/>
    </row>
    <row r="31" spans="1:6" ht="14.25" thickBot="1">
      <c r="B31">
        <v>3</v>
      </c>
      <c r="C31" s="37" t="s">
        <v>36</v>
      </c>
      <c r="D31" s="39"/>
    </row>
    <row r="33" spans="1:6" ht="14.25" thickBot="1">
      <c r="A33" s="4" t="s">
        <v>27</v>
      </c>
      <c r="D33">
        <v>1</v>
      </c>
      <c r="E33">
        <v>2</v>
      </c>
      <c r="F33">
        <v>3</v>
      </c>
    </row>
    <row r="34" spans="1:6">
      <c r="B34" s="33"/>
      <c r="C34" s="10"/>
      <c r="D34" s="30" t="s">
        <v>34</v>
      </c>
      <c r="E34" s="31" t="s">
        <v>35</v>
      </c>
      <c r="F34" s="34" t="s">
        <v>36</v>
      </c>
    </row>
    <row r="35" spans="1:6">
      <c r="B35">
        <v>1</v>
      </c>
      <c r="C35" s="11" t="s">
        <v>34</v>
      </c>
      <c r="D35" s="48">
        <f t="shared" ref="D35:F37" si="3">IF($B35=D$33,$D29,0)</f>
        <v>0</v>
      </c>
      <c r="E35" s="48">
        <f t="shared" si="3"/>
        <v>0</v>
      </c>
      <c r="F35" s="49">
        <f t="shared" si="3"/>
        <v>0</v>
      </c>
    </row>
    <row r="36" spans="1:6">
      <c r="B36">
        <v>2</v>
      </c>
      <c r="C36" s="11" t="s">
        <v>35</v>
      </c>
      <c r="D36" s="48">
        <f t="shared" si="3"/>
        <v>0</v>
      </c>
      <c r="E36" s="48">
        <f t="shared" si="3"/>
        <v>0</v>
      </c>
      <c r="F36" s="49">
        <f t="shared" si="3"/>
        <v>0</v>
      </c>
    </row>
    <row r="37" spans="1:6" ht="14.25" thickBot="1">
      <c r="B37">
        <v>3</v>
      </c>
      <c r="C37" s="37" t="s">
        <v>36</v>
      </c>
      <c r="D37" s="50">
        <f t="shared" si="3"/>
        <v>0</v>
      </c>
      <c r="E37" s="50">
        <f t="shared" si="3"/>
        <v>0</v>
      </c>
      <c r="F37" s="51">
        <f t="shared" si="3"/>
        <v>0</v>
      </c>
    </row>
    <row r="39" spans="1:6" ht="14.25" thickBot="1">
      <c r="A39" s="4" t="s">
        <v>28</v>
      </c>
    </row>
    <row r="40" spans="1:6">
      <c r="A40" s="33"/>
      <c r="C40" s="10"/>
      <c r="D40" s="30" t="s">
        <v>34</v>
      </c>
      <c r="E40" s="31" t="s">
        <v>35</v>
      </c>
      <c r="F40" s="34" t="s">
        <v>36</v>
      </c>
    </row>
    <row r="41" spans="1:6">
      <c r="B41">
        <v>1</v>
      </c>
      <c r="C41" s="11" t="s">
        <v>34</v>
      </c>
      <c r="D41" s="150">
        <f t="shared" ref="D41:F43" si="4">D17-D35</f>
        <v>1</v>
      </c>
      <c r="E41" s="150">
        <f t="shared" si="4"/>
        <v>0</v>
      </c>
      <c r="F41" s="151">
        <f t="shared" si="4"/>
        <v>0</v>
      </c>
    </row>
    <row r="42" spans="1:6">
      <c r="B42">
        <v>2</v>
      </c>
      <c r="C42" s="11" t="s">
        <v>35</v>
      </c>
      <c r="D42" s="150">
        <f t="shared" si="4"/>
        <v>0</v>
      </c>
      <c r="E42" s="150">
        <f t="shared" si="4"/>
        <v>1</v>
      </c>
      <c r="F42" s="151">
        <f t="shared" si="4"/>
        <v>0</v>
      </c>
    </row>
    <row r="43" spans="1:6" ht="14.25" thickBot="1">
      <c r="B43">
        <v>3</v>
      </c>
      <c r="C43" s="37" t="s">
        <v>36</v>
      </c>
      <c r="D43" s="152">
        <f t="shared" si="4"/>
        <v>0</v>
      </c>
      <c r="E43" s="152">
        <f t="shared" si="4"/>
        <v>0</v>
      </c>
      <c r="F43" s="153">
        <f t="shared" si="4"/>
        <v>1</v>
      </c>
    </row>
    <row r="45" spans="1:6" ht="14.25" thickBot="1">
      <c r="A45" s="4" t="s">
        <v>29</v>
      </c>
    </row>
    <row r="46" spans="1:6">
      <c r="C46" s="10"/>
      <c r="D46" s="30" t="s">
        <v>34</v>
      </c>
      <c r="E46" s="31" t="s">
        <v>35</v>
      </c>
      <c r="F46" s="34" t="s">
        <v>36</v>
      </c>
    </row>
    <row r="47" spans="1:6">
      <c r="B47">
        <v>1</v>
      </c>
      <c r="C47" s="11" t="s">
        <v>34</v>
      </c>
      <c r="D47" s="312"/>
      <c r="E47" s="312"/>
      <c r="F47" s="313"/>
    </row>
    <row r="48" spans="1:6">
      <c r="B48">
        <v>2</v>
      </c>
      <c r="C48" s="11" t="s">
        <v>35</v>
      </c>
      <c r="D48" s="312"/>
      <c r="E48" s="312"/>
      <c r="F48" s="313"/>
    </row>
    <row r="49" spans="1:6" ht="14.25" thickBot="1">
      <c r="B49">
        <v>3</v>
      </c>
      <c r="C49" s="37" t="s">
        <v>36</v>
      </c>
      <c r="D49" s="314"/>
      <c r="E49" s="314"/>
      <c r="F49" s="315"/>
    </row>
    <row r="51" spans="1:6" ht="14.25" thickBot="1">
      <c r="A51" s="4" t="s">
        <v>30</v>
      </c>
    </row>
    <row r="52" spans="1:6">
      <c r="C52" s="10"/>
      <c r="D52" s="30" t="s">
        <v>34</v>
      </c>
      <c r="E52" s="31" t="s">
        <v>35</v>
      </c>
      <c r="F52" s="34" t="s">
        <v>36</v>
      </c>
    </row>
    <row r="53" spans="1:6">
      <c r="B53">
        <v>1</v>
      </c>
      <c r="C53" s="11" t="s">
        <v>34</v>
      </c>
      <c r="D53" s="35">
        <f t="shared" ref="D53:F55" si="5">D17-D47</f>
        <v>1</v>
      </c>
      <c r="E53" s="35">
        <f t="shared" si="5"/>
        <v>0</v>
      </c>
      <c r="F53" s="36">
        <f t="shared" si="5"/>
        <v>0</v>
      </c>
    </row>
    <row r="54" spans="1:6">
      <c r="B54">
        <v>2</v>
      </c>
      <c r="C54" s="11" t="s">
        <v>35</v>
      </c>
      <c r="D54" s="35">
        <f t="shared" si="5"/>
        <v>0</v>
      </c>
      <c r="E54" s="35">
        <f t="shared" si="5"/>
        <v>1</v>
      </c>
      <c r="F54" s="36">
        <f t="shared" si="5"/>
        <v>0</v>
      </c>
    </row>
    <row r="55" spans="1:6" ht="14.25" thickBot="1">
      <c r="B55">
        <v>3</v>
      </c>
      <c r="C55" s="37" t="s">
        <v>36</v>
      </c>
      <c r="D55" s="38">
        <f t="shared" si="5"/>
        <v>0</v>
      </c>
      <c r="E55" s="38">
        <f t="shared" si="5"/>
        <v>0</v>
      </c>
      <c r="F55" s="39">
        <f t="shared" si="5"/>
        <v>1</v>
      </c>
    </row>
    <row r="57" spans="1:6" ht="15" thickBot="1">
      <c r="A57" s="4" t="s">
        <v>31</v>
      </c>
    </row>
    <row r="58" spans="1:6">
      <c r="C58" s="10"/>
      <c r="D58" s="30" t="s">
        <v>34</v>
      </c>
      <c r="E58" s="31" t="s">
        <v>35</v>
      </c>
      <c r="F58" s="34" t="s">
        <v>36</v>
      </c>
    </row>
    <row r="59" spans="1:6">
      <c r="B59">
        <v>1</v>
      </c>
      <c r="C59" s="11" t="s">
        <v>34</v>
      </c>
      <c r="D59" s="306"/>
      <c r="E59" s="306"/>
      <c r="F59" s="307"/>
    </row>
    <row r="60" spans="1:6">
      <c r="B60">
        <v>2</v>
      </c>
      <c r="C60" s="11" t="s">
        <v>35</v>
      </c>
      <c r="D60" s="306"/>
      <c r="E60" s="306"/>
      <c r="F60" s="307"/>
    </row>
    <row r="61" spans="1:6" ht="14.25" thickBot="1">
      <c r="B61">
        <v>3</v>
      </c>
      <c r="C61" s="37" t="s">
        <v>36</v>
      </c>
      <c r="D61" s="308"/>
      <c r="E61" s="308"/>
      <c r="F61" s="309"/>
    </row>
    <row r="63" spans="1:6" ht="15" thickBot="1">
      <c r="A63" s="5" t="s">
        <v>32</v>
      </c>
    </row>
    <row r="64" spans="1:6">
      <c r="C64" s="10"/>
      <c r="D64" s="30" t="s">
        <v>34</v>
      </c>
      <c r="E64" s="31" t="s">
        <v>35</v>
      </c>
      <c r="F64" s="34" t="s">
        <v>36</v>
      </c>
    </row>
    <row r="65" spans="1:22">
      <c r="B65">
        <v>1</v>
      </c>
      <c r="C65" s="11" t="s">
        <v>34</v>
      </c>
      <c r="D65" s="306"/>
      <c r="E65" s="306"/>
      <c r="F65" s="307"/>
    </row>
    <row r="66" spans="1:22">
      <c r="B66">
        <v>2</v>
      </c>
      <c r="C66" s="11" t="s">
        <v>35</v>
      </c>
      <c r="D66" s="306"/>
      <c r="E66" s="306"/>
      <c r="F66" s="307"/>
      <c r="M66" s="212"/>
      <c r="N66" s="213"/>
      <c r="O66" s="213"/>
      <c r="P66" s="213"/>
      <c r="Q66" s="213"/>
      <c r="R66" s="213"/>
      <c r="S66" s="213"/>
    </row>
    <row r="67" spans="1:22" ht="14.25" thickBot="1">
      <c r="B67">
        <v>3</v>
      </c>
      <c r="C67" s="37" t="s">
        <v>36</v>
      </c>
      <c r="D67" s="308"/>
      <c r="E67" s="308"/>
      <c r="F67" s="309"/>
      <c r="M67" s="212"/>
      <c r="N67" s="213"/>
      <c r="O67" s="213"/>
      <c r="P67" s="213"/>
      <c r="Q67" s="213"/>
      <c r="R67" s="213"/>
      <c r="S67" s="213"/>
    </row>
    <row r="68" spans="1:22">
      <c r="M68" s="212"/>
      <c r="N68" s="213"/>
      <c r="O68" s="213"/>
      <c r="P68" s="213"/>
      <c r="Q68" s="213"/>
      <c r="R68" s="213"/>
      <c r="S68" s="213"/>
    </row>
    <row r="69" spans="1:22" ht="14.25" thickBot="1">
      <c r="A69" s="6" t="s">
        <v>91</v>
      </c>
      <c r="M69" s="212"/>
      <c r="N69" s="213"/>
      <c r="O69" s="213"/>
      <c r="P69" s="268" t="s">
        <v>106</v>
      </c>
      <c r="Q69" s="213"/>
      <c r="S69" s="213"/>
    </row>
    <row r="70" spans="1:22" s="124" customFormat="1" ht="24">
      <c r="C70" s="125"/>
      <c r="D70" s="64" t="s">
        <v>0</v>
      </c>
      <c r="E70" s="64" t="s">
        <v>1</v>
      </c>
      <c r="F70" s="64" t="s">
        <v>2</v>
      </c>
      <c r="G70" s="65" t="s">
        <v>48</v>
      </c>
      <c r="H70" s="64" t="s">
        <v>49</v>
      </c>
      <c r="I70" s="64" t="s">
        <v>5</v>
      </c>
      <c r="J70" s="66" t="s">
        <v>6</v>
      </c>
      <c r="K70" s="113" t="s">
        <v>8</v>
      </c>
      <c r="L70" s="67" t="s">
        <v>92</v>
      </c>
      <c r="M70" s="72" t="s">
        <v>47</v>
      </c>
      <c r="N70" s="126" t="s">
        <v>50</v>
      </c>
      <c r="O70" s="214"/>
      <c r="P70" s="254" t="s">
        <v>87</v>
      </c>
      <c r="Q70" s="255" t="s">
        <v>86</v>
      </c>
      <c r="R70" s="256" t="s">
        <v>94</v>
      </c>
    </row>
    <row r="71" spans="1:22">
      <c r="B71">
        <v>1</v>
      </c>
      <c r="C71" s="11" t="s">
        <v>34</v>
      </c>
      <c r="D71" s="310"/>
      <c r="E71" s="310"/>
      <c r="F71" s="310"/>
      <c r="G71" s="310"/>
      <c r="H71" s="310"/>
      <c r="I71" s="301"/>
      <c r="J71" s="128">
        <f>SUM(D71:I71)</f>
        <v>0</v>
      </c>
      <c r="K71" s="193"/>
      <c r="L71" s="160">
        <f>J71+K71</f>
        <v>0</v>
      </c>
      <c r="M71" s="265">
        <f>基本!U4</f>
        <v>231.84078864698182</v>
      </c>
      <c r="N71" s="294">
        <f>L71-M71</f>
        <v>-231.84078864698182</v>
      </c>
      <c r="O71" s="264"/>
      <c r="P71" s="300"/>
      <c r="Q71" s="301"/>
      <c r="R71" s="302"/>
    </row>
    <row r="72" spans="1:22">
      <c r="B72">
        <v>2</v>
      </c>
      <c r="C72" s="11" t="s">
        <v>35</v>
      </c>
      <c r="D72" s="310"/>
      <c r="E72" s="310"/>
      <c r="F72" s="310"/>
      <c r="G72" s="310"/>
      <c r="H72" s="310"/>
      <c r="I72" s="301"/>
      <c r="J72" s="128">
        <f>SUM(D72:I72)</f>
        <v>0</v>
      </c>
      <c r="K72" s="193"/>
      <c r="L72" s="160">
        <f>J72+K72</f>
        <v>0</v>
      </c>
      <c r="M72" s="265">
        <f>基本!U5</f>
        <v>576.71278192351758</v>
      </c>
      <c r="N72" s="294">
        <f t="shared" ref="N72:N73" si="6">L72-M72</f>
        <v>-576.71278192351758</v>
      </c>
      <c r="O72" s="264"/>
      <c r="P72" s="300"/>
      <c r="Q72" s="301"/>
      <c r="R72" s="302"/>
    </row>
    <row r="73" spans="1:22" ht="14.25" thickBot="1">
      <c r="B73">
        <v>3</v>
      </c>
      <c r="C73" s="68" t="s">
        <v>36</v>
      </c>
      <c r="D73" s="311"/>
      <c r="E73" s="311"/>
      <c r="F73" s="311"/>
      <c r="G73" s="311"/>
      <c r="H73" s="311"/>
      <c r="I73" s="304"/>
      <c r="J73" s="130">
        <f>SUM(D73:I73)</f>
        <v>0</v>
      </c>
      <c r="K73" s="194"/>
      <c r="L73" s="195">
        <f>J73+K73</f>
        <v>0</v>
      </c>
      <c r="M73" s="266">
        <f>基本!U6</f>
        <v>2705.9953666202773</v>
      </c>
      <c r="N73" s="295">
        <f t="shared" si="6"/>
        <v>-2705.9953666202773</v>
      </c>
      <c r="O73" s="264"/>
      <c r="P73" s="303"/>
      <c r="Q73" s="304"/>
      <c r="R73" s="305"/>
    </row>
    <row r="74" spans="1:22" ht="15" thickTop="1" thickBot="1">
      <c r="C74" s="69" t="s">
        <v>40</v>
      </c>
      <c r="D74" s="129">
        <f>SUM(D71:D73)</f>
        <v>0</v>
      </c>
      <c r="E74" s="129">
        <f>SUM(E71:E73)</f>
        <v>0</v>
      </c>
      <c r="F74" s="129">
        <f t="shared" ref="F74:H74" si="7">SUM(F71:F73)</f>
        <v>0</v>
      </c>
      <c r="G74" s="129">
        <f t="shared" si="7"/>
        <v>0</v>
      </c>
      <c r="H74" s="129">
        <f t="shared" si="7"/>
        <v>0</v>
      </c>
      <c r="I74" s="199">
        <f t="shared" ref="I74:N74" si="8">SUM(I71:I73)</f>
        <v>0</v>
      </c>
      <c r="J74" s="129">
        <f t="shared" si="8"/>
        <v>0</v>
      </c>
      <c r="K74" s="129">
        <f t="shared" si="8"/>
        <v>0</v>
      </c>
      <c r="L74" s="196">
        <f t="shared" si="8"/>
        <v>0</v>
      </c>
      <c r="M74" s="196">
        <f t="shared" si="8"/>
        <v>3514.548937190777</v>
      </c>
      <c r="N74" s="225">
        <f t="shared" si="8"/>
        <v>-3514.548937190777</v>
      </c>
      <c r="O74" s="269"/>
      <c r="P74" s="270">
        <f t="shared" ref="P74:R74" si="9">SUM(P71:P73)</f>
        <v>0</v>
      </c>
      <c r="Q74" s="199">
        <f t="shared" si="9"/>
        <v>0</v>
      </c>
      <c r="R74" s="267">
        <f t="shared" si="9"/>
        <v>0</v>
      </c>
    </row>
    <row r="75" spans="1:22">
      <c r="M75" s="212"/>
      <c r="N75" s="213"/>
      <c r="O75" s="213"/>
      <c r="P75" s="213"/>
      <c r="Q75" s="213"/>
      <c r="R75" s="213"/>
      <c r="S75" s="213"/>
    </row>
    <row r="76" spans="1:22">
      <c r="A76" s="149" t="s">
        <v>78</v>
      </c>
    </row>
    <row r="77" spans="1:22" ht="14.25" thickBot="1">
      <c r="G77" s="117" t="s">
        <v>62</v>
      </c>
      <c r="H77" s="117" t="s">
        <v>69</v>
      </c>
      <c r="I77" s="117" t="s">
        <v>70</v>
      </c>
      <c r="J77" s="117" t="s">
        <v>72</v>
      </c>
      <c r="K77" s="117" t="s">
        <v>71</v>
      </c>
      <c r="L77" s="117" t="s">
        <v>73</v>
      </c>
      <c r="M77" s="117" t="s">
        <v>74</v>
      </c>
      <c r="N77" s="117" t="s">
        <v>61</v>
      </c>
      <c r="O77" s="117" t="s">
        <v>63</v>
      </c>
      <c r="P77" s="117" t="s">
        <v>64</v>
      </c>
      <c r="Q77" s="117" t="s">
        <v>66</v>
      </c>
      <c r="R77" s="117" t="s">
        <v>67</v>
      </c>
      <c r="S77" s="117" t="s">
        <v>65</v>
      </c>
      <c r="T77" s="117" t="s">
        <v>68</v>
      </c>
      <c r="U77" s="117" t="s">
        <v>75</v>
      </c>
    </row>
    <row r="78" spans="1:22" ht="22.5">
      <c r="C78" s="10"/>
      <c r="D78" s="30" t="s">
        <v>34</v>
      </c>
      <c r="E78" s="31" t="s">
        <v>35</v>
      </c>
      <c r="F78" s="134" t="s">
        <v>36</v>
      </c>
      <c r="G78" s="136" t="s">
        <v>38</v>
      </c>
      <c r="H78" s="137" t="s">
        <v>0</v>
      </c>
      <c r="I78" s="138" t="s">
        <v>1</v>
      </c>
      <c r="J78" s="138" t="s">
        <v>2</v>
      </c>
      <c r="K78" s="66" t="s">
        <v>48</v>
      </c>
      <c r="L78" s="138" t="s">
        <v>49</v>
      </c>
      <c r="M78" s="138" t="s">
        <v>5</v>
      </c>
      <c r="N78" s="66" t="s">
        <v>6</v>
      </c>
      <c r="O78" s="114" t="s">
        <v>7</v>
      </c>
      <c r="P78" s="138" t="s">
        <v>60</v>
      </c>
      <c r="Q78" s="64" t="s">
        <v>9</v>
      </c>
      <c r="R78" s="64" t="s">
        <v>10</v>
      </c>
      <c r="S78" s="65" t="s">
        <v>89</v>
      </c>
      <c r="T78" s="64" t="s">
        <v>12</v>
      </c>
      <c r="U78" s="70" t="s">
        <v>13</v>
      </c>
      <c r="V78" s="72" t="s">
        <v>76</v>
      </c>
    </row>
    <row r="79" spans="1:22">
      <c r="B79">
        <v>1</v>
      </c>
      <c r="C79" s="11" t="s">
        <v>34</v>
      </c>
      <c r="D79" s="297"/>
      <c r="E79" s="297"/>
      <c r="F79" s="298"/>
      <c r="G79" s="142">
        <f>SUM(D79:F79)</f>
        <v>0</v>
      </c>
      <c r="H79" s="143">
        <f t="shared" ref="H79:M81" si="10">D4</f>
        <v>0.14431358752520601</v>
      </c>
      <c r="I79" s="140">
        <f t="shared" si="10"/>
        <v>29.74908314142581</v>
      </c>
      <c r="J79" s="140">
        <f t="shared" si="10"/>
        <v>0</v>
      </c>
      <c r="K79" s="140">
        <f t="shared" si="10"/>
        <v>0</v>
      </c>
      <c r="L79" s="12">
        <f t="shared" si="10"/>
        <v>0.52043578331083029</v>
      </c>
      <c r="M79" s="12">
        <f t="shared" si="10"/>
        <v>-0.2105094980314639</v>
      </c>
      <c r="N79" s="12">
        <f>SUM(H79:M79)</f>
        <v>30.203323014230385</v>
      </c>
      <c r="O79" s="12">
        <f>G79+N79</f>
        <v>30.203323014230385</v>
      </c>
      <c r="P79" s="299"/>
      <c r="Q79" s="12">
        <f>N79+P79</f>
        <v>30.203323014230385</v>
      </c>
      <c r="R79" s="12">
        <f>O79+P79</f>
        <v>30.203323014230385</v>
      </c>
      <c r="S79" s="299"/>
      <c r="T79" s="12">
        <f>Q79+S79</f>
        <v>30.203323014230385</v>
      </c>
      <c r="U79" s="13">
        <f>R79+S79</f>
        <v>30.203323014230385</v>
      </c>
      <c r="V79" s="59">
        <f>P79+S79</f>
        <v>0</v>
      </c>
    </row>
    <row r="80" spans="1:22">
      <c r="B80">
        <v>2</v>
      </c>
      <c r="C80" s="11" t="s">
        <v>35</v>
      </c>
      <c r="D80" s="297"/>
      <c r="E80" s="297"/>
      <c r="F80" s="298"/>
      <c r="G80" s="142">
        <f t="shared" ref="G80:G81" si="11">SUM(D80:F80)</f>
        <v>0</v>
      </c>
      <c r="H80" s="143">
        <f t="shared" si="10"/>
        <v>4.1201283056027229</v>
      </c>
      <c r="I80" s="140">
        <f t="shared" si="10"/>
        <v>175.43503334224124</v>
      </c>
      <c r="J80" s="140">
        <f t="shared" si="10"/>
        <v>1.3404913329155919</v>
      </c>
      <c r="K80" s="140">
        <f t="shared" si="10"/>
        <v>133.58479296861955</v>
      </c>
      <c r="L80" s="12">
        <f t="shared" si="10"/>
        <v>189.9731540144198</v>
      </c>
      <c r="M80" s="12">
        <f t="shared" si="10"/>
        <v>-2.1941394678788835</v>
      </c>
      <c r="N80" s="12">
        <f>SUM(H80:M80)</f>
        <v>502.25946049592011</v>
      </c>
      <c r="O80" s="12">
        <f>G80+N80</f>
        <v>502.25946049592011</v>
      </c>
      <c r="P80" s="299"/>
      <c r="Q80" s="12">
        <f t="shared" ref="Q80:Q81" si="12">N80+P80</f>
        <v>502.25946049592011</v>
      </c>
      <c r="R80" s="12">
        <f>O80+P80</f>
        <v>502.25946049592011</v>
      </c>
      <c r="S80" s="299"/>
      <c r="T80" s="12">
        <f>Q80+S80</f>
        <v>502.25946049592011</v>
      </c>
      <c r="U80" s="13">
        <f>R80+S80</f>
        <v>502.25946049592011</v>
      </c>
      <c r="V80" s="59">
        <f>P80+S80</f>
        <v>0</v>
      </c>
    </row>
    <row r="81" spans="2:22">
      <c r="B81">
        <v>3</v>
      </c>
      <c r="C81" s="11" t="s">
        <v>36</v>
      </c>
      <c r="D81" s="297"/>
      <c r="E81" s="297"/>
      <c r="F81" s="298"/>
      <c r="G81" s="142">
        <f t="shared" si="11"/>
        <v>0</v>
      </c>
      <c r="H81" s="143">
        <f t="shared" si="10"/>
        <v>34.807484303904374</v>
      </c>
      <c r="I81" s="140">
        <f t="shared" si="10"/>
        <v>1152.4666628349278</v>
      </c>
      <c r="J81" s="140">
        <f t="shared" si="10"/>
        <v>714.93524230624109</v>
      </c>
      <c r="K81" s="140">
        <f t="shared" si="10"/>
        <v>17.419910921544723</v>
      </c>
      <c r="L81" s="12">
        <f t="shared" si="10"/>
        <v>53.449823438714375</v>
      </c>
      <c r="M81" s="12">
        <f t="shared" si="10"/>
        <v>-9.2152882938832004E-2</v>
      </c>
      <c r="N81" s="12">
        <f>SUM(H81:M81)</f>
        <v>1972.9869709223935</v>
      </c>
      <c r="O81" s="12">
        <f>G81+N81</f>
        <v>1972.9869709223935</v>
      </c>
      <c r="P81" s="299"/>
      <c r="Q81" s="12">
        <f t="shared" si="12"/>
        <v>1972.9869709223935</v>
      </c>
      <c r="R81" s="12">
        <f>O81+P81</f>
        <v>1972.9869709223935</v>
      </c>
      <c r="S81" s="299"/>
      <c r="T81" s="12">
        <f>Q81+S81</f>
        <v>1972.9869709223935</v>
      </c>
      <c r="U81" s="13">
        <f>R81+S81</f>
        <v>1972.9869709223935</v>
      </c>
      <c r="V81" s="59">
        <f>P81+S81</f>
        <v>0</v>
      </c>
    </row>
    <row r="82" spans="2:22" ht="14.25" thickBot="1">
      <c r="C82" s="132" t="s">
        <v>84</v>
      </c>
      <c r="D82" s="297"/>
      <c r="E82" s="297"/>
      <c r="F82" s="298"/>
      <c r="G82" s="144">
        <f>SUM(G79:G81)</f>
        <v>0</v>
      </c>
      <c r="H82" s="145">
        <f t="shared" ref="H82:N82" si="13">SUM(H79:H81)</f>
        <v>39.071926197032305</v>
      </c>
      <c r="I82" s="146">
        <f t="shared" si="13"/>
        <v>1357.6507793185949</v>
      </c>
      <c r="J82" s="146">
        <f t="shared" si="13"/>
        <v>716.27573363915667</v>
      </c>
      <c r="K82" s="146">
        <f t="shared" si="13"/>
        <v>151.00470389016428</v>
      </c>
      <c r="L82" s="58">
        <f t="shared" si="13"/>
        <v>243.943413236445</v>
      </c>
      <c r="M82" s="58">
        <f t="shared" si="13"/>
        <v>-2.496801848849179</v>
      </c>
      <c r="N82" s="58">
        <f t="shared" si="13"/>
        <v>2505.4497544325441</v>
      </c>
      <c r="O82" s="58">
        <f>SUM(O79:O81)</f>
        <v>2505.4497544325441</v>
      </c>
      <c r="P82" s="58">
        <f>SUM(P79:P81)</f>
        <v>0</v>
      </c>
      <c r="Q82" s="58">
        <f t="shared" ref="Q82" si="14">SUM(Q79:Q81)</f>
        <v>2505.4497544325441</v>
      </c>
      <c r="R82" s="58">
        <f>SUM(R79:R81)</f>
        <v>2505.4497544325441</v>
      </c>
      <c r="S82" s="58">
        <f>SUM(S79:S81)</f>
        <v>0</v>
      </c>
      <c r="T82" s="58">
        <f>SUM(T79:T81)</f>
        <v>2505.4497544325441</v>
      </c>
      <c r="U82" s="281">
        <f>SUM(U79:U81)</f>
        <v>2505.4497544325441</v>
      </c>
      <c r="V82" s="60">
        <f>SUM(V79:V81)</f>
        <v>0</v>
      </c>
    </row>
    <row r="83" spans="2:22" ht="14.25" thickBot="1">
      <c r="C83" s="133" t="s">
        <v>77</v>
      </c>
      <c r="D83" s="146">
        <f>基本!D17*D84</f>
        <v>0</v>
      </c>
      <c r="E83" s="146">
        <f>基本!E17*E84</f>
        <v>0</v>
      </c>
      <c r="F83" s="146">
        <f>基本!F17*F84</f>
        <v>0</v>
      </c>
      <c r="G83" s="147">
        <f>SUM(D83:F83)</f>
        <v>0</v>
      </c>
      <c r="H83" s="148"/>
      <c r="I83" s="148"/>
      <c r="J83" s="148"/>
      <c r="K83" s="148"/>
    </row>
    <row r="84" spans="2:22" ht="14.25" thickBot="1">
      <c r="C84" s="69" t="s">
        <v>85</v>
      </c>
      <c r="D84" s="26">
        <f t="array" ref="D84:F84">TRANSPOSE(L71:L73)</f>
        <v>0</v>
      </c>
      <c r="E84" s="26">
        <v>0</v>
      </c>
      <c r="F84" s="135">
        <v>0</v>
      </c>
      <c r="G84" s="296">
        <f>SUM(D84:F84)</f>
        <v>0</v>
      </c>
    </row>
    <row r="85" spans="2:22" ht="14.25" thickBot="1">
      <c r="I85" s="62"/>
    </row>
    <row r="86" spans="2:22" ht="14.25" thickBot="1">
      <c r="C86" s="278"/>
      <c r="D86" s="279" t="s">
        <v>81</v>
      </c>
      <c r="E86" s="279" t="s">
        <v>80</v>
      </c>
      <c r="F86" s="280" t="s">
        <v>82</v>
      </c>
    </row>
    <row r="87" spans="2:22" ht="14.25" thickTop="1">
      <c r="C87" s="274" t="s">
        <v>79</v>
      </c>
      <c r="D87" s="275">
        <f>U82-基本!U7</f>
        <v>-1009.0991827582329</v>
      </c>
      <c r="E87" s="276">
        <f>D87/基本!U7</f>
        <v>-0.28712053830862816</v>
      </c>
      <c r="F87" s="277" t="e">
        <f>D87/S$7</f>
        <v>#DIV/0!</v>
      </c>
    </row>
    <row r="88" spans="2:22">
      <c r="C88" s="11" t="s">
        <v>77</v>
      </c>
      <c r="D88" s="12">
        <f>G83-基本!G14</f>
        <v>-2012.8494254392658</v>
      </c>
      <c r="E88" s="119">
        <f>D88/基本!T7</f>
        <v>-1.0000000000000002</v>
      </c>
      <c r="F88" s="251" t="e">
        <f>D88/S$7</f>
        <v>#DIV/0!</v>
      </c>
    </row>
    <row r="89" spans="2:22" ht="14.25" thickBot="1">
      <c r="C89" s="37" t="s">
        <v>76</v>
      </c>
      <c r="D89" s="58">
        <f>V82-基本!W7</f>
        <v>492.60032899327877</v>
      </c>
      <c r="E89" s="252"/>
      <c r="F89" s="253"/>
      <c r="H89" s="148"/>
    </row>
    <row r="91" spans="2:22">
      <c r="D91" s="149" t="s">
        <v>90</v>
      </c>
    </row>
    <row r="92" spans="2:22">
      <c r="T92" s="9"/>
    </row>
    <row r="93" spans="2:22">
      <c r="D93" s="149" t="s">
        <v>104</v>
      </c>
      <c r="S93" s="9"/>
    </row>
    <row r="94" spans="2:22">
      <c r="S94" s="148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opLeftCell="A16" zoomScaleNormal="100" workbookViewId="0">
      <selection activeCell="T13" sqref="T13"/>
    </sheetView>
  </sheetViews>
  <sheetFormatPr defaultRowHeight="13.5"/>
  <cols>
    <col min="1" max="1" width="1.375" customWidth="1"/>
    <col min="2" max="2" width="3.625" customWidth="1"/>
    <col min="3" max="3" width="12.62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13.625" customWidth="1"/>
    <col min="9" max="9" width="11.5" customWidth="1"/>
    <col min="10" max="10" width="11" customWidth="1"/>
    <col min="11" max="11" width="10.875" customWidth="1"/>
    <col min="12" max="12" width="12.5" customWidth="1"/>
    <col min="13" max="13" width="11.25" customWidth="1"/>
    <col min="14" max="14" width="10.125" customWidth="1"/>
    <col min="15" max="15" width="10.625" customWidth="1"/>
    <col min="16" max="16" width="9.875" customWidth="1"/>
    <col min="17" max="18" width="10" bestFit="1" customWidth="1"/>
    <col min="19" max="19" width="11.5" customWidth="1"/>
    <col min="20" max="20" width="9.125" customWidth="1"/>
    <col min="21" max="21" width="11.375" customWidth="1"/>
    <col min="22" max="22" width="10.625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>
      <c r="B1" s="215" t="s">
        <v>98</v>
      </c>
      <c r="C1" s="73"/>
      <c r="D1" s="73"/>
      <c r="E1" s="73" t="s">
        <v>43</v>
      </c>
    </row>
    <row r="2" spans="1:33" ht="24" customHeight="1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3.25" thickBot="1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8</v>
      </c>
      <c r="M3" s="64" t="s">
        <v>9</v>
      </c>
      <c r="N3" s="64" t="s">
        <v>10</v>
      </c>
      <c r="O3" s="65" t="s">
        <v>11</v>
      </c>
      <c r="P3" s="64" t="s">
        <v>12</v>
      </c>
      <c r="Q3" s="70" t="s">
        <v>13</v>
      </c>
      <c r="R3" s="71"/>
      <c r="S3" s="121" t="s">
        <v>46</v>
      </c>
      <c r="T3" s="72" t="s">
        <v>95</v>
      </c>
      <c r="V3" s="283" t="s">
        <v>100</v>
      </c>
    </row>
    <row r="4" spans="1:33" ht="14.25" thickTop="1">
      <c r="B4">
        <v>1</v>
      </c>
      <c r="C4" s="11" t="s">
        <v>34</v>
      </c>
      <c r="D4" s="15">
        <f>基本!H4</f>
        <v>0.14431358752520601</v>
      </c>
      <c r="E4" s="15">
        <f>基本!I4+S4</f>
        <v>29.74908314142581</v>
      </c>
      <c r="F4" s="15">
        <f>基本!J4</f>
        <v>0</v>
      </c>
      <c r="G4" s="15">
        <f>基本!K4</f>
        <v>0</v>
      </c>
      <c r="H4" s="15">
        <f>基本!L4</f>
        <v>0.52043578331083029</v>
      </c>
      <c r="I4" s="15">
        <f>基本!M4</f>
        <v>-0.2105094980314639</v>
      </c>
      <c r="J4" s="12">
        <f>SUM(D4:I4)</f>
        <v>30.203323014230385</v>
      </c>
      <c r="K4" s="12"/>
      <c r="L4" s="12">
        <f>基本!P4+'移出増加効果(二次効果）'!T4</f>
        <v>198.03756151402965</v>
      </c>
      <c r="M4" s="12">
        <f>J4+L4</f>
        <v>228.24088452826004</v>
      </c>
      <c r="N4" s="12"/>
      <c r="O4" s="12">
        <f>基本!S4</f>
        <v>-69.680551325462659</v>
      </c>
      <c r="P4" s="12"/>
      <c r="Q4" s="13"/>
      <c r="R4" s="9"/>
      <c r="S4" s="184"/>
      <c r="T4" s="184">
        <f>'移出増加効果（一次効果）'!T4</f>
        <v>0</v>
      </c>
      <c r="U4" s="9" t="s">
        <v>37</v>
      </c>
      <c r="V4" s="282">
        <v>0</v>
      </c>
      <c r="W4" s="9"/>
      <c r="AB4" s="9"/>
      <c r="AC4" s="9"/>
      <c r="AD4" s="9"/>
      <c r="AE4" s="9"/>
      <c r="AF4" s="9"/>
      <c r="AG4" s="9"/>
    </row>
    <row r="5" spans="1:33">
      <c r="B5">
        <v>2</v>
      </c>
      <c r="C5" s="11" t="s">
        <v>35</v>
      </c>
      <c r="D5" s="15">
        <f>基本!H5</f>
        <v>4.1201283056027229</v>
      </c>
      <c r="E5" s="15">
        <f>基本!I5+S5</f>
        <v>175.43503334224124</v>
      </c>
      <c r="F5" s="15">
        <f>基本!J5</f>
        <v>1.3404913329155919</v>
      </c>
      <c r="G5" s="15">
        <f>基本!K5</f>
        <v>133.58479296861955</v>
      </c>
      <c r="H5" s="15">
        <f>基本!L5</f>
        <v>189.9731540144198</v>
      </c>
      <c r="I5" s="15">
        <f>基本!M5</f>
        <v>-2.1941394678788835</v>
      </c>
      <c r="J5" s="12">
        <f>SUM(D5:I5)</f>
        <v>502.25946049592011</v>
      </c>
      <c r="K5" s="12"/>
      <c r="L5" s="12">
        <f>基本!P5+'移出増加効果(二次効果）'!T5</f>
        <v>253.61300138200602</v>
      </c>
      <c r="M5" s="12">
        <f t="shared" ref="M5:M6" si="0">J5+L5</f>
        <v>755.87246187792607</v>
      </c>
      <c r="N5" s="12"/>
      <c r="O5" s="12">
        <f>基本!S5</f>
        <v>-696.21778176692385</v>
      </c>
      <c r="P5" s="12"/>
      <c r="Q5" s="13"/>
      <c r="R5" s="9"/>
      <c r="S5" s="184"/>
      <c r="T5" s="184">
        <f>'移出増加効果（一次効果）'!T5</f>
        <v>0</v>
      </c>
      <c r="U5" s="9" t="s">
        <v>37</v>
      </c>
      <c r="V5" s="162">
        <v>-7.0000000000000007E-2</v>
      </c>
      <c r="W5" s="9"/>
      <c r="AB5" s="9"/>
      <c r="AC5" s="9"/>
      <c r="AD5" s="9"/>
      <c r="AE5" s="9"/>
      <c r="AF5" s="9"/>
      <c r="AG5" s="9"/>
    </row>
    <row r="6" spans="1:33" ht="14.25" thickBot="1">
      <c r="B6">
        <v>3</v>
      </c>
      <c r="C6" s="16" t="s">
        <v>36</v>
      </c>
      <c r="D6" s="15">
        <f>基本!H6</f>
        <v>34.807484303904374</v>
      </c>
      <c r="E6" s="15">
        <f>基本!I6+S6</f>
        <v>1152.4666628349278</v>
      </c>
      <c r="F6" s="15">
        <f>基本!J6</f>
        <v>714.93524230624109</v>
      </c>
      <c r="G6" s="15">
        <f>基本!K6</f>
        <v>17.419910921544723</v>
      </c>
      <c r="H6" s="15">
        <f>基本!L6</f>
        <v>53.449823438714375</v>
      </c>
      <c r="I6" s="15">
        <f>基本!M6</f>
        <v>-9.2152882938832004E-2</v>
      </c>
      <c r="J6" s="17">
        <f>SUM(D6:I6)</f>
        <v>1972.9869709223935</v>
      </c>
      <c r="K6" s="17"/>
      <c r="L6" s="12">
        <f>基本!P6+'移出増加効果(二次効果）'!T6</f>
        <v>268.6425967614216</v>
      </c>
      <c r="M6" s="17">
        <f t="shared" si="0"/>
        <v>2241.6295676838154</v>
      </c>
      <c r="N6" s="17"/>
      <c r="O6" s="12">
        <f>基本!S6</f>
        <v>-446.9951555583495</v>
      </c>
      <c r="P6" s="17"/>
      <c r="Q6" s="18"/>
      <c r="R6" s="9"/>
      <c r="S6" s="184"/>
      <c r="T6" s="184">
        <f>'移出増加効果（一次効果）'!T6</f>
        <v>0</v>
      </c>
      <c r="U6" s="9" t="s">
        <v>37</v>
      </c>
      <c r="V6" s="163">
        <v>0</v>
      </c>
      <c r="W6" s="9"/>
      <c r="AB6" s="9"/>
      <c r="AC6" s="9"/>
      <c r="AD6" s="9"/>
      <c r="AE6" s="9"/>
      <c r="AF6" s="9"/>
      <c r="AG6" s="9"/>
    </row>
    <row r="7" spans="1:33" ht="15" thickTop="1" thickBot="1">
      <c r="B7">
        <v>4</v>
      </c>
      <c r="C7" s="20" t="s">
        <v>16</v>
      </c>
      <c r="D7" s="23">
        <f>SUM(D4:D6)</f>
        <v>39.071926197032305</v>
      </c>
      <c r="E7" s="21">
        <f t="shared" ref="E7:O7" si="1">SUM(E4:E6)</f>
        <v>1357.6507793185949</v>
      </c>
      <c r="F7" s="21">
        <f t="shared" si="1"/>
        <v>716.27573363915667</v>
      </c>
      <c r="G7" s="21">
        <f t="shared" si="1"/>
        <v>151.00470389016428</v>
      </c>
      <c r="H7" s="21">
        <f t="shared" si="1"/>
        <v>243.943413236445</v>
      </c>
      <c r="I7" s="21">
        <f t="shared" si="1"/>
        <v>-2.496801848849179</v>
      </c>
      <c r="J7" s="21">
        <f>SUM(J4:J6)</f>
        <v>2505.4497544325441</v>
      </c>
      <c r="K7" s="21"/>
      <c r="L7" s="21">
        <f t="shared" si="1"/>
        <v>720.29315965745729</v>
      </c>
      <c r="M7" s="21">
        <f t="shared" si="1"/>
        <v>3225.7429140900012</v>
      </c>
      <c r="N7" s="21">
        <f t="shared" si="1"/>
        <v>0</v>
      </c>
      <c r="O7" s="21">
        <f t="shared" si="1"/>
        <v>-1212.8934886507361</v>
      </c>
      <c r="P7" s="21"/>
      <c r="Q7" s="22"/>
      <c r="R7" s="9"/>
      <c r="S7" s="190">
        <f>SUM(S4:S6)</f>
        <v>0</v>
      </c>
      <c r="T7" s="190">
        <f>SUM(T4:T6)</f>
        <v>0</v>
      </c>
      <c r="U7" s="9" t="s">
        <v>37</v>
      </c>
      <c r="V7" s="9"/>
      <c r="W7" s="9"/>
      <c r="AB7" s="9"/>
      <c r="AC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基本!D23</f>
        <v>0</v>
      </c>
      <c r="E11" s="35">
        <f>基本!E23</f>
        <v>0</v>
      </c>
      <c r="F11" s="36">
        <f>基本!F23</f>
        <v>0</v>
      </c>
    </row>
    <row r="12" spans="1:33">
      <c r="C12" s="11" t="s">
        <v>35</v>
      </c>
      <c r="D12" s="35">
        <f>基本!D24</f>
        <v>0</v>
      </c>
      <c r="E12" s="35">
        <f>基本!E24</f>
        <v>0</v>
      </c>
      <c r="F12" s="36">
        <f>基本!F24</f>
        <v>0</v>
      </c>
    </row>
    <row r="13" spans="1:33" ht="14.25" thickBot="1">
      <c r="C13" s="37" t="s">
        <v>36</v>
      </c>
      <c r="D13" s="38">
        <f>基本!D25</f>
        <v>0</v>
      </c>
      <c r="E13" s="38">
        <f>基本!E25</f>
        <v>0</v>
      </c>
      <c r="F13" s="39">
        <f>基本!F25</f>
        <v>0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1</v>
      </c>
      <c r="E23" s="35">
        <f t="shared" ref="E23:F25" si="2">E17-E11</f>
        <v>0</v>
      </c>
      <c r="F23" s="36">
        <f t="shared" si="2"/>
        <v>0</v>
      </c>
    </row>
    <row r="24" spans="1:6">
      <c r="B24">
        <v>2</v>
      </c>
      <c r="C24" s="11" t="s">
        <v>35</v>
      </c>
      <c r="D24" s="35">
        <f>D18-D12</f>
        <v>0</v>
      </c>
      <c r="E24" s="35">
        <f t="shared" si="2"/>
        <v>1</v>
      </c>
      <c r="F24" s="36">
        <f t="shared" si="2"/>
        <v>0</v>
      </c>
    </row>
    <row r="25" spans="1:6" ht="14.25" thickBot="1">
      <c r="B25">
        <v>3</v>
      </c>
      <c r="C25" s="37" t="s">
        <v>36</v>
      </c>
      <c r="D25" s="38">
        <f>D19-D13</f>
        <v>0</v>
      </c>
      <c r="E25" s="38">
        <f t="shared" si="2"/>
        <v>0</v>
      </c>
      <c r="F25" s="39">
        <f t="shared" si="2"/>
        <v>1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>
        <f>-基本!S4/基本!O4+V4</f>
        <v>0.67334757547013913</v>
      </c>
    </row>
    <row r="30" spans="1:6">
      <c r="B30">
        <v>2</v>
      </c>
      <c r="C30" s="11" t="s">
        <v>35</v>
      </c>
      <c r="D30" s="36">
        <f>-基本!S5/基本!O5+V5</f>
        <v>0.61302343402208059</v>
      </c>
    </row>
    <row r="31" spans="1:6" ht="14.25" thickBot="1">
      <c r="B31">
        <v>3</v>
      </c>
      <c r="C31" s="37" t="s">
        <v>36</v>
      </c>
      <c r="D31" s="39">
        <f>-基本!S6/基本!O6+V6</f>
        <v>0.15497268953560589</v>
      </c>
    </row>
    <row r="33" spans="1:6">
      <c r="A33" s="4" t="s">
        <v>27</v>
      </c>
    </row>
    <row r="34" spans="1:6" ht="14.25" thickBot="1">
      <c r="A34" s="33"/>
      <c r="D34">
        <v>1</v>
      </c>
      <c r="E34">
        <v>2</v>
      </c>
      <c r="F34">
        <v>3</v>
      </c>
    </row>
    <row r="35" spans="1:6">
      <c r="B35" s="33"/>
      <c r="C35" s="10"/>
      <c r="D35" s="30" t="s">
        <v>34</v>
      </c>
      <c r="E35" s="31" t="s">
        <v>35</v>
      </c>
      <c r="F35" s="34" t="s">
        <v>36</v>
      </c>
    </row>
    <row r="36" spans="1:6">
      <c r="B36">
        <v>1</v>
      </c>
      <c r="C36" s="11" t="s">
        <v>34</v>
      </c>
      <c r="D36" s="48">
        <f>IF($B36=D$34,$D29,0)</f>
        <v>0.67334757547013913</v>
      </c>
      <c r="E36" s="48">
        <f t="shared" ref="E36:F36" si="3">IF($B36=E$34,$D29,0)</f>
        <v>0</v>
      </c>
      <c r="F36" s="48">
        <f t="shared" si="3"/>
        <v>0</v>
      </c>
    </row>
    <row r="37" spans="1:6">
      <c r="B37">
        <v>2</v>
      </c>
      <c r="C37" s="11" t="s">
        <v>35</v>
      </c>
      <c r="D37" s="48">
        <f t="shared" ref="D37:F38" si="4">IF($B37=D$34,$D30,0)</f>
        <v>0</v>
      </c>
      <c r="E37" s="48">
        <f t="shared" si="4"/>
        <v>0.61302343402208059</v>
      </c>
      <c r="F37" s="48">
        <f t="shared" si="4"/>
        <v>0</v>
      </c>
    </row>
    <row r="38" spans="1:6" ht="14.25" thickBot="1">
      <c r="B38">
        <v>3</v>
      </c>
      <c r="C38" s="37" t="s">
        <v>36</v>
      </c>
      <c r="D38" s="48">
        <f t="shared" si="4"/>
        <v>0</v>
      </c>
      <c r="E38" s="48">
        <f t="shared" si="4"/>
        <v>0</v>
      </c>
      <c r="F38" s="48">
        <f t="shared" si="4"/>
        <v>0.15497268953560589</v>
      </c>
    </row>
    <row r="40" spans="1:6" ht="14.25" thickBot="1">
      <c r="A40" s="4" t="s">
        <v>28</v>
      </c>
    </row>
    <row r="41" spans="1:6">
      <c r="A41" s="33"/>
      <c r="C41" s="10"/>
      <c r="D41" s="30" t="s">
        <v>34</v>
      </c>
      <c r="E41" s="31" t="s">
        <v>35</v>
      </c>
      <c r="F41" s="34" t="s">
        <v>36</v>
      </c>
    </row>
    <row r="42" spans="1:6">
      <c r="B42">
        <v>1</v>
      </c>
      <c r="C42" s="11" t="s">
        <v>34</v>
      </c>
      <c r="D42" s="52">
        <f>D17-D36</f>
        <v>0.32665242452986087</v>
      </c>
      <c r="E42" s="52">
        <f t="shared" ref="E42:F42" si="5">E17-E36</f>
        <v>0</v>
      </c>
      <c r="F42" s="53">
        <f t="shared" si="5"/>
        <v>0</v>
      </c>
    </row>
    <row r="43" spans="1:6">
      <c r="B43">
        <v>2</v>
      </c>
      <c r="C43" s="11" t="s">
        <v>35</v>
      </c>
      <c r="D43" s="52">
        <f>D18-D37</f>
        <v>0</v>
      </c>
      <c r="E43" s="52">
        <f>E18-E37</f>
        <v>0.38697656597791941</v>
      </c>
      <c r="F43" s="53">
        <f>F18-F37</f>
        <v>0</v>
      </c>
    </row>
    <row r="44" spans="1:6" ht="14.25" thickBot="1">
      <c r="B44">
        <v>3</v>
      </c>
      <c r="C44" s="37" t="s">
        <v>36</v>
      </c>
      <c r="D44" s="54">
        <f>D19-D38</f>
        <v>0</v>
      </c>
      <c r="E44" s="54">
        <f>E19-E38</f>
        <v>0</v>
      </c>
      <c r="F44" s="55">
        <f>F19-F38</f>
        <v>0.84502731046439417</v>
      </c>
    </row>
    <row r="46" spans="1:6" ht="14.25" thickBot="1">
      <c r="A46" s="4" t="s">
        <v>29</v>
      </c>
    </row>
    <row r="47" spans="1:6">
      <c r="C47" s="10"/>
      <c r="D47" s="30" t="s">
        <v>34</v>
      </c>
      <c r="E47" s="31" t="s">
        <v>35</v>
      </c>
      <c r="F47" s="34" t="s">
        <v>36</v>
      </c>
    </row>
    <row r="48" spans="1:6">
      <c r="B48">
        <v>1</v>
      </c>
      <c r="C48" s="11" t="s">
        <v>34</v>
      </c>
      <c r="D48" s="52">
        <f t="array" ref="D48:F50">MMULT(D42:F44,D11:F13)</f>
        <v>0</v>
      </c>
      <c r="E48" s="52">
        <v>0</v>
      </c>
      <c r="F48" s="53">
        <v>0</v>
      </c>
    </row>
    <row r="49" spans="1:6">
      <c r="B49">
        <v>2</v>
      </c>
      <c r="C49" s="11" t="s">
        <v>35</v>
      </c>
      <c r="D49" s="52">
        <v>0</v>
      </c>
      <c r="E49" s="52">
        <v>0</v>
      </c>
      <c r="F49" s="53">
        <v>0</v>
      </c>
    </row>
    <row r="50" spans="1:6" ht="14.25" thickBot="1">
      <c r="B50">
        <v>3</v>
      </c>
      <c r="C50" s="37" t="s">
        <v>36</v>
      </c>
      <c r="D50" s="54">
        <v>0</v>
      </c>
      <c r="E50" s="54">
        <v>0</v>
      </c>
      <c r="F50" s="55">
        <v>0</v>
      </c>
    </row>
    <row r="52" spans="1:6" ht="14.25" thickBot="1">
      <c r="A52" s="4" t="s">
        <v>30</v>
      </c>
    </row>
    <row r="53" spans="1:6">
      <c r="C53" s="10"/>
      <c r="D53" s="30" t="s">
        <v>34</v>
      </c>
      <c r="E53" s="31" t="s">
        <v>35</v>
      </c>
      <c r="F53" s="34" t="s">
        <v>36</v>
      </c>
    </row>
    <row r="54" spans="1:6">
      <c r="B54">
        <v>1</v>
      </c>
      <c r="C54" s="11" t="s">
        <v>34</v>
      </c>
      <c r="D54" s="35">
        <f>D17-D48</f>
        <v>1</v>
      </c>
      <c r="E54" s="35">
        <f t="shared" ref="E54:F54" si="6">E17-E48</f>
        <v>0</v>
      </c>
      <c r="F54" s="36">
        <f t="shared" si="6"/>
        <v>0</v>
      </c>
    </row>
    <row r="55" spans="1:6">
      <c r="B55">
        <v>2</v>
      </c>
      <c r="C55" s="11" t="s">
        <v>35</v>
      </c>
      <c r="D55" s="35">
        <f>D18-D49</f>
        <v>0</v>
      </c>
      <c r="E55" s="35">
        <f>E18-E49</f>
        <v>1</v>
      </c>
      <c r="F55" s="36">
        <f>F18-F49</f>
        <v>0</v>
      </c>
    </row>
    <row r="56" spans="1:6" ht="14.25" thickBot="1">
      <c r="B56">
        <v>3</v>
      </c>
      <c r="C56" s="37" t="s">
        <v>36</v>
      </c>
      <c r="D56" s="38">
        <f>D19-D50</f>
        <v>0</v>
      </c>
      <c r="E56" s="38">
        <f>E19-E50</f>
        <v>0</v>
      </c>
      <c r="F56" s="39">
        <f>F19-F50</f>
        <v>1</v>
      </c>
    </row>
    <row r="58" spans="1:6" ht="15" thickBot="1">
      <c r="A58" s="4" t="s">
        <v>31</v>
      </c>
    </row>
    <row r="59" spans="1:6">
      <c r="C59" s="10"/>
      <c r="D59" s="30" t="s">
        <v>34</v>
      </c>
      <c r="E59" s="31" t="s">
        <v>35</v>
      </c>
      <c r="F59" s="34" t="s">
        <v>36</v>
      </c>
    </row>
    <row r="60" spans="1:6">
      <c r="B60">
        <v>1</v>
      </c>
      <c r="C60" s="11" t="s">
        <v>34</v>
      </c>
      <c r="D60" s="35">
        <f t="array" ref="D60:F62">MINVERSE(D54:F56)</f>
        <v>1</v>
      </c>
      <c r="E60" s="35">
        <v>0</v>
      </c>
      <c r="F60" s="36">
        <v>0</v>
      </c>
    </row>
    <row r="61" spans="1:6">
      <c r="B61">
        <v>2</v>
      </c>
      <c r="C61" s="11" t="s">
        <v>35</v>
      </c>
      <c r="D61" s="35">
        <v>0</v>
      </c>
      <c r="E61" s="35">
        <v>1</v>
      </c>
      <c r="F61" s="36">
        <v>0</v>
      </c>
    </row>
    <row r="62" spans="1:6" ht="14.25" thickBot="1">
      <c r="B62">
        <v>3</v>
      </c>
      <c r="C62" s="37" t="s">
        <v>36</v>
      </c>
      <c r="D62" s="38">
        <v>0</v>
      </c>
      <c r="E62" s="38">
        <v>0</v>
      </c>
      <c r="F62" s="39">
        <v>1</v>
      </c>
    </row>
    <row r="64" spans="1:6" ht="15" thickBot="1">
      <c r="A64" s="5" t="s">
        <v>32</v>
      </c>
    </row>
    <row r="65" spans="1:19">
      <c r="C65" s="10"/>
      <c r="D65" s="30" t="s">
        <v>34</v>
      </c>
      <c r="E65" s="31" t="s">
        <v>35</v>
      </c>
      <c r="F65" s="34" t="s">
        <v>36</v>
      </c>
    </row>
    <row r="66" spans="1:19">
      <c r="B66">
        <v>1</v>
      </c>
      <c r="C66" s="11" t="s">
        <v>34</v>
      </c>
      <c r="D66" s="35">
        <f t="array" ref="D66:F68">MMULT(D60:F62,D42:F44)</f>
        <v>0.32665242452986087</v>
      </c>
      <c r="E66" s="35">
        <v>0</v>
      </c>
      <c r="F66" s="36">
        <v>0</v>
      </c>
    </row>
    <row r="67" spans="1:19">
      <c r="B67">
        <v>2</v>
      </c>
      <c r="C67" s="11" t="s">
        <v>35</v>
      </c>
      <c r="D67" s="35">
        <v>0</v>
      </c>
      <c r="E67" s="35">
        <v>0.38697656597791941</v>
      </c>
      <c r="F67" s="36">
        <v>0</v>
      </c>
    </row>
    <row r="68" spans="1:19" ht="14.25" thickBot="1">
      <c r="B68">
        <v>3</v>
      </c>
      <c r="C68" s="37" t="s">
        <v>36</v>
      </c>
      <c r="D68" s="38">
        <v>0</v>
      </c>
      <c r="E68" s="38">
        <v>0</v>
      </c>
      <c r="F68" s="39">
        <v>0.84502731046439417</v>
      </c>
    </row>
    <row r="70" spans="1:19" ht="14.25" thickBot="1">
      <c r="A70" s="6" t="s">
        <v>91</v>
      </c>
    </row>
    <row r="71" spans="1:19" s="124" customFormat="1" ht="22.5">
      <c r="C71" s="125"/>
      <c r="D71" s="64" t="s">
        <v>0</v>
      </c>
      <c r="E71" s="64" t="s">
        <v>1</v>
      </c>
      <c r="F71" s="64" t="s">
        <v>2</v>
      </c>
      <c r="G71" s="65" t="s">
        <v>48</v>
      </c>
      <c r="H71" s="64" t="s">
        <v>49</v>
      </c>
      <c r="I71" s="64" t="s">
        <v>5</v>
      </c>
      <c r="J71" s="66" t="s">
        <v>6</v>
      </c>
      <c r="K71" s="138" t="s">
        <v>8</v>
      </c>
      <c r="L71" s="67" t="s">
        <v>92</v>
      </c>
      <c r="M71" s="72" t="s">
        <v>47</v>
      </c>
    </row>
    <row r="72" spans="1:19">
      <c r="B72">
        <v>1</v>
      </c>
      <c r="C72" s="11" t="s">
        <v>34</v>
      </c>
      <c r="D72" s="216">
        <f t="array" ref="D72:I74">MMULT(D66:F68,D4:I6)</f>
        <v>4.7140383257710826E-2</v>
      </c>
      <c r="E72" s="216">
        <v>9.7176101356871509</v>
      </c>
      <c r="F72" s="216">
        <v>0</v>
      </c>
      <c r="G72" s="216">
        <v>0</v>
      </c>
      <c r="H72" s="216">
        <v>0.17000161043058001</v>
      </c>
      <c r="I72" s="216">
        <v>-6.8763437918541656E-2</v>
      </c>
      <c r="J72" s="216">
        <f>SUM(D72:I72)</f>
        <v>9.8659886914569004</v>
      </c>
      <c r="K72" s="217">
        <f t="array" ref="K72:K74">MMULT(D60:F62,L4:L6)</f>
        <v>198.03756151402965</v>
      </c>
      <c r="L72" s="218">
        <f>J72+K72</f>
        <v>207.90355020548654</v>
      </c>
      <c r="M72" s="219">
        <f>基本!L83</f>
        <v>0</v>
      </c>
    </row>
    <row r="73" spans="1:19">
      <c r="B73">
        <v>2</v>
      </c>
      <c r="C73" s="11" t="s">
        <v>35</v>
      </c>
      <c r="D73" s="216">
        <v>1.5943931030905654</v>
      </c>
      <c r="E73" s="216">
        <v>67.889246755002304</v>
      </c>
      <c r="F73" s="216">
        <v>0.51873873273483961</v>
      </c>
      <c r="G73" s="216">
        <v>51.694184449867706</v>
      </c>
      <c r="H73" s="216">
        <v>73.515158768494572</v>
      </c>
      <c r="I73" s="216">
        <v>-0.8490805565563897</v>
      </c>
      <c r="J73" s="216">
        <f>SUM(D73:I73)</f>
        <v>194.36264125263361</v>
      </c>
      <c r="K73" s="217">
        <v>253.61300138200602</v>
      </c>
      <c r="L73" s="218">
        <f>J73+K73</f>
        <v>447.9756426346396</v>
      </c>
      <c r="M73" s="219">
        <f>基本!L84</f>
        <v>0</v>
      </c>
    </row>
    <row r="74" spans="1:19" ht="14.25" thickBot="1">
      <c r="B74">
        <v>3</v>
      </c>
      <c r="C74" s="68" t="s">
        <v>36</v>
      </c>
      <c r="D74" s="220">
        <v>29.413274845359929</v>
      </c>
      <c r="E74" s="220">
        <v>973.8658044952748</v>
      </c>
      <c r="F74" s="220">
        <v>604.13980496225281</v>
      </c>
      <c r="G74" s="220">
        <v>14.720300474562263</v>
      </c>
      <c r="H74" s="220">
        <v>45.166560545213542</v>
      </c>
      <c r="I74" s="220">
        <v>-7.7871702821341357E-2</v>
      </c>
      <c r="J74" s="220">
        <f>SUM(D74:I74)</f>
        <v>1667.2278736198421</v>
      </c>
      <c r="K74" s="221">
        <v>268.6425967614216</v>
      </c>
      <c r="L74" s="222">
        <f>J74+K74</f>
        <v>1935.8704703812637</v>
      </c>
      <c r="M74" s="223">
        <f>基本!L85</f>
        <v>0</v>
      </c>
    </row>
    <row r="75" spans="1:19" ht="15" thickTop="1" thickBot="1">
      <c r="C75" s="69" t="s">
        <v>40</v>
      </c>
      <c r="D75" s="224">
        <f>SUM(D72:D74)</f>
        <v>31.054808331708205</v>
      </c>
      <c r="E75" s="224">
        <f>SUM(E72:E74)</f>
        <v>1051.4726613859643</v>
      </c>
      <c r="F75" s="224">
        <f t="shared" ref="F75:H75" si="7">SUM(F72:F74)</f>
        <v>604.65854369498766</v>
      </c>
      <c r="G75" s="224">
        <f t="shared" si="7"/>
        <v>66.414484924429971</v>
      </c>
      <c r="H75" s="224">
        <f t="shared" si="7"/>
        <v>118.85172092413869</v>
      </c>
      <c r="I75" s="224">
        <f>SUM(I72:I74)</f>
        <v>-0.99571569729627274</v>
      </c>
      <c r="J75" s="224">
        <f>SUM(J72:J74)</f>
        <v>1871.4565035639325</v>
      </c>
      <c r="K75" s="224">
        <f>SUM(K72:K74)</f>
        <v>720.29315965745729</v>
      </c>
      <c r="L75" s="225">
        <f>SUM(L72:L74)</f>
        <v>2591.7496632213897</v>
      </c>
      <c r="M75" s="226">
        <f>基本!L86</f>
        <v>0</v>
      </c>
      <c r="O75" s="149" t="s">
        <v>108</v>
      </c>
    </row>
    <row r="76" spans="1:19">
      <c r="O76" s="271" t="s">
        <v>107</v>
      </c>
    </row>
    <row r="77" spans="1:19" ht="14.25" thickBot="1">
      <c r="A77" s="239" t="s">
        <v>93</v>
      </c>
      <c r="B77" s="240"/>
      <c r="C77" s="240"/>
      <c r="N77" s="272" t="s">
        <v>44</v>
      </c>
      <c r="O77" s="273">
        <v>0.65</v>
      </c>
      <c r="Q77" s="268" t="s">
        <v>109</v>
      </c>
    </row>
    <row r="78" spans="1:19" s="123" customFormat="1" ht="36">
      <c r="B78" s="154"/>
      <c r="C78" s="155"/>
      <c r="D78" s="126" t="s">
        <v>50</v>
      </c>
      <c r="E78" s="127" t="s">
        <v>51</v>
      </c>
      <c r="F78" s="127" t="s">
        <v>52</v>
      </c>
      <c r="G78" s="127" t="s">
        <v>53</v>
      </c>
      <c r="H78" s="127" t="s">
        <v>54</v>
      </c>
      <c r="I78" s="156" t="s">
        <v>55</v>
      </c>
      <c r="J78" s="127" t="s">
        <v>56</v>
      </c>
      <c r="K78" s="156" t="s">
        <v>57</v>
      </c>
      <c r="L78" s="157" t="s">
        <v>58</v>
      </c>
      <c r="N78" s="164" t="s">
        <v>96</v>
      </c>
      <c r="O78" s="158" t="s">
        <v>97</v>
      </c>
      <c r="Q78" s="254" t="s">
        <v>87</v>
      </c>
      <c r="R78" s="255" t="s">
        <v>86</v>
      </c>
      <c r="S78" s="256" t="s">
        <v>94</v>
      </c>
    </row>
    <row r="79" spans="1:19">
      <c r="B79">
        <v>1</v>
      </c>
      <c r="C79" s="11" t="s">
        <v>34</v>
      </c>
      <c r="D79" s="191">
        <f>L72-M72</f>
        <v>207.90355020548654</v>
      </c>
      <c r="E79" s="197">
        <f t="array" ref="E79:E81">TRANSPOSE(基本!D17:F17)</f>
        <v>0.43868246575217829</v>
      </c>
      <c r="F79" s="197">
        <f>D79*E79</f>
        <v>91.203642042774632</v>
      </c>
      <c r="G79" s="197">
        <f>O$77*F$82*(基本!I4/基本!I$7)</f>
        <v>20.978067294618764</v>
      </c>
      <c r="H79" s="197">
        <f t="array" ref="H79:H81">MMULT(D66:F68,G79:G81)</f>
        <v>6.8525365437377985</v>
      </c>
      <c r="I79" s="227">
        <f>E79*H79</f>
        <v>3.0060876276638071</v>
      </c>
      <c r="J79" s="197">
        <f>D79+H79</f>
        <v>214.75608674922432</v>
      </c>
      <c r="K79" s="227">
        <f>F79+I79</f>
        <v>94.209729670438435</v>
      </c>
      <c r="L79" s="257">
        <f>L72+H79</f>
        <v>214.75608674922432</v>
      </c>
      <c r="M79" s="229"/>
      <c r="N79" s="191">
        <f t="array" ref="N79:N81">TRANSPOSE(基本!D19:F19)</f>
        <v>24.926588775539138</v>
      </c>
      <c r="O79" s="228">
        <f>N79*J79</f>
        <v>5353.1366614419239</v>
      </c>
      <c r="P79" s="229"/>
      <c r="Q79" s="191">
        <f t="array" ref="Q79:Q81">MMULT(D11:F13,H79:H81)</f>
        <v>0</v>
      </c>
      <c r="R79" s="197">
        <f>Q79+G79</f>
        <v>20.978067294618764</v>
      </c>
      <c r="S79" s="228">
        <f t="array" ref="S79:S81">MMULT(D36:F38,R79:R81)</f>
        <v>14.125530750880966</v>
      </c>
    </row>
    <row r="80" spans="1:19">
      <c r="B80">
        <v>2</v>
      </c>
      <c r="C80" s="11" t="s">
        <v>35</v>
      </c>
      <c r="D80" s="191">
        <f>L73-M73</f>
        <v>447.9756426346396</v>
      </c>
      <c r="E80" s="197">
        <v>0.4079589336378921</v>
      </c>
      <c r="F80" s="197">
        <f t="shared" ref="F80:F81" si="8">D80*E80</f>
        <v>182.755665464977</v>
      </c>
      <c r="G80" s="197">
        <f>O$77*F$82*(基本!I5/基本!I$7)</f>
        <v>123.71097010927357</v>
      </c>
      <c r="H80" s="197">
        <v>47.873246386683718</v>
      </c>
      <c r="I80" s="227">
        <f t="shared" ref="I80:I81" si="9">E80*H80</f>
        <v>19.530318545695561</v>
      </c>
      <c r="J80" s="197">
        <f t="shared" ref="J80:J81" si="10">D80+H80</f>
        <v>495.84888902132332</v>
      </c>
      <c r="K80" s="227">
        <f t="shared" ref="K80:K81" si="11">F80+I80</f>
        <v>202.28598401067256</v>
      </c>
      <c r="L80" s="257">
        <f>L73+H80</f>
        <v>495.84888902132332</v>
      </c>
      <c r="M80" s="229"/>
      <c r="N80" s="191">
        <v>10.051797327371851</v>
      </c>
      <c r="O80" s="228">
        <f t="shared" ref="O80:O81" si="12">N80*J80</f>
        <v>4984.1725374448397</v>
      </c>
      <c r="P80" s="229"/>
      <c r="Q80" s="191">
        <v>0</v>
      </c>
      <c r="R80" s="197">
        <f>Q80+G80</f>
        <v>123.71097010927357</v>
      </c>
      <c r="S80" s="228">
        <v>75.837723722589857</v>
      </c>
    </row>
    <row r="81" spans="1:22" ht="14.25" thickBot="1">
      <c r="B81">
        <v>3</v>
      </c>
      <c r="C81" s="68" t="s">
        <v>36</v>
      </c>
      <c r="D81" s="230">
        <f>L74-M74</f>
        <v>1935.8704703812637</v>
      </c>
      <c r="E81" s="198">
        <v>0.61931732247492288</v>
      </c>
      <c r="F81" s="198">
        <f t="shared" si="8"/>
        <v>1198.9181163747937</v>
      </c>
      <c r="G81" s="198">
        <f>O$77*F$82*(基本!I6/基本!I$7)</f>
        <v>812.68128811976203</v>
      </c>
      <c r="H81" s="198">
        <v>686.73788316458194</v>
      </c>
      <c r="I81" s="231">
        <f t="shared" si="9"/>
        <v>425.30866704358533</v>
      </c>
      <c r="J81" s="198">
        <f t="shared" si="10"/>
        <v>2622.6083535458456</v>
      </c>
      <c r="K81" s="231">
        <f t="shared" si="11"/>
        <v>1624.226783418379</v>
      </c>
      <c r="L81" s="258">
        <f>L74+H81</f>
        <v>2622.6083535458456</v>
      </c>
      <c r="M81" s="229"/>
      <c r="N81" s="191">
        <v>10.159293079032723</v>
      </c>
      <c r="O81" s="228">
        <f t="shared" si="12"/>
        <v>26643.846895191717</v>
      </c>
      <c r="P81" s="229"/>
      <c r="Q81" s="230">
        <v>0</v>
      </c>
      <c r="R81" s="198">
        <f>Q81+G81</f>
        <v>812.68128811976203</v>
      </c>
      <c r="S81" s="232">
        <v>125.94340495518016</v>
      </c>
    </row>
    <row r="82" spans="1:22" ht="15" thickTop="1" thickBot="1">
      <c r="C82" s="69" t="s">
        <v>40</v>
      </c>
      <c r="D82" s="233">
        <f>SUM(D79:D81)</f>
        <v>2591.7496632213897</v>
      </c>
      <c r="E82" s="199"/>
      <c r="F82" s="199">
        <f>SUM(F79:F81)</f>
        <v>1472.8774238825454</v>
      </c>
      <c r="G82" s="199">
        <f>SUM(G79:G81)</f>
        <v>957.3703255236544</v>
      </c>
      <c r="H82" s="199">
        <f>SUM(H79:H81)</f>
        <v>741.46366609500342</v>
      </c>
      <c r="I82" s="234">
        <f>SUM(I79:I81)</f>
        <v>447.84507321694468</v>
      </c>
      <c r="J82" s="199">
        <f t="shared" ref="J82:K82" si="13">SUM(J79:J81)</f>
        <v>3333.2133293163934</v>
      </c>
      <c r="K82" s="234">
        <f t="shared" si="13"/>
        <v>1920.7224970994901</v>
      </c>
      <c r="L82" s="235">
        <f>L75+H82</f>
        <v>3333.2133293163934</v>
      </c>
      <c r="M82" s="229"/>
      <c r="N82" s="236"/>
      <c r="O82" s="237">
        <f t="shared" ref="O82" si="14">SUM(O79:O81)</f>
        <v>36981.156094078484</v>
      </c>
      <c r="P82" s="229"/>
      <c r="Q82" s="233">
        <f t="shared" ref="Q82:S82" si="15">SUM(Q79:Q81)</f>
        <v>0</v>
      </c>
      <c r="R82" s="199">
        <f t="shared" si="15"/>
        <v>957.3703255236544</v>
      </c>
      <c r="S82" s="267">
        <f t="shared" si="15"/>
        <v>215.90665942865098</v>
      </c>
    </row>
    <row r="83" spans="1:22">
      <c r="H83" s="73" t="s">
        <v>105</v>
      </c>
    </row>
    <row r="85" spans="1:22" ht="14.25" thickBot="1">
      <c r="A85" s="149" t="s">
        <v>78</v>
      </c>
      <c r="G85" s="117" t="s">
        <v>62</v>
      </c>
      <c r="H85" s="117" t="s">
        <v>69</v>
      </c>
      <c r="I85" s="117" t="s">
        <v>70</v>
      </c>
      <c r="J85" s="117" t="s">
        <v>72</v>
      </c>
      <c r="K85" s="117" t="s">
        <v>71</v>
      </c>
      <c r="L85" s="117" t="s">
        <v>73</v>
      </c>
      <c r="M85" s="117" t="s">
        <v>74</v>
      </c>
      <c r="N85" s="117" t="s">
        <v>61</v>
      </c>
      <c r="O85" s="117" t="s">
        <v>63</v>
      </c>
      <c r="P85" s="117" t="s">
        <v>64</v>
      </c>
      <c r="Q85" s="117" t="s">
        <v>66</v>
      </c>
      <c r="R85" s="117" t="s">
        <v>67</v>
      </c>
      <c r="S85" s="117" t="s">
        <v>65</v>
      </c>
      <c r="T85" s="117" t="s">
        <v>68</v>
      </c>
      <c r="U85" s="117" t="s">
        <v>75</v>
      </c>
    </row>
    <row r="86" spans="1:22" ht="22.5">
      <c r="C86" s="10"/>
      <c r="D86" s="30" t="s">
        <v>34</v>
      </c>
      <c r="E86" s="31" t="s">
        <v>35</v>
      </c>
      <c r="F86" s="134" t="s">
        <v>36</v>
      </c>
      <c r="G86" s="136" t="s">
        <v>38</v>
      </c>
      <c r="H86" s="137" t="s">
        <v>0</v>
      </c>
      <c r="I86" s="261" t="s">
        <v>1</v>
      </c>
      <c r="J86" s="138" t="s">
        <v>2</v>
      </c>
      <c r="K86" s="66" t="s">
        <v>48</v>
      </c>
      <c r="L86" s="138" t="s">
        <v>49</v>
      </c>
      <c r="M86" s="138" t="s">
        <v>5</v>
      </c>
      <c r="N86" s="66" t="s">
        <v>6</v>
      </c>
      <c r="O86" s="66" t="s">
        <v>7</v>
      </c>
      <c r="P86" s="138" t="s">
        <v>60</v>
      </c>
      <c r="Q86" s="64" t="s">
        <v>9</v>
      </c>
      <c r="R86" s="64" t="s">
        <v>10</v>
      </c>
      <c r="S86" s="65" t="s">
        <v>59</v>
      </c>
      <c r="T86" s="64" t="s">
        <v>12</v>
      </c>
      <c r="U86" s="70" t="s">
        <v>13</v>
      </c>
      <c r="V86" s="72" t="s">
        <v>76</v>
      </c>
    </row>
    <row r="87" spans="1:22">
      <c r="B87">
        <v>1</v>
      </c>
      <c r="C87" s="11" t="s">
        <v>34</v>
      </c>
      <c r="D87" s="128">
        <f t="shared" ref="D87:F89" si="16">D11*D$92</f>
        <v>0</v>
      </c>
      <c r="E87" s="128">
        <f t="shared" si="16"/>
        <v>0</v>
      </c>
      <c r="F87" s="131">
        <f t="shared" si="16"/>
        <v>0</v>
      </c>
      <c r="G87" s="241">
        <f>SUM(D87:F87)</f>
        <v>0</v>
      </c>
      <c r="H87" s="242">
        <f>D4</f>
        <v>0.14431358752520601</v>
      </c>
      <c r="I87" s="128">
        <f>E4+G79</f>
        <v>50.727150436044575</v>
      </c>
      <c r="J87" s="128">
        <f t="shared" ref="J87:M89" si="17">F4</f>
        <v>0</v>
      </c>
      <c r="K87" s="128">
        <f t="shared" si="17"/>
        <v>0</v>
      </c>
      <c r="L87" s="128">
        <f t="shared" si="17"/>
        <v>0.52043578331083029</v>
      </c>
      <c r="M87" s="197">
        <f t="shared" si="17"/>
        <v>-0.2105094980314639</v>
      </c>
      <c r="N87" s="197">
        <f>SUM(H87:M87)</f>
        <v>51.181390308849146</v>
      </c>
      <c r="O87" s="197">
        <f>G87+N87</f>
        <v>51.181390308849146</v>
      </c>
      <c r="P87" s="197">
        <f>L4</f>
        <v>198.03756151402965</v>
      </c>
      <c r="Q87" s="197">
        <f>N87+P87</f>
        <v>249.21895182287881</v>
      </c>
      <c r="R87" s="197">
        <f>O87+P87</f>
        <v>249.21895182287881</v>
      </c>
      <c r="S87" s="197">
        <f>-O87*D29</f>
        <v>-34.462865073654449</v>
      </c>
      <c r="T87" s="197">
        <f>Q87+S87</f>
        <v>214.75608674922435</v>
      </c>
      <c r="U87" s="228">
        <f>R87+S87</f>
        <v>214.75608674922435</v>
      </c>
      <c r="V87" s="247">
        <f>P87+S87</f>
        <v>163.57469644037519</v>
      </c>
    </row>
    <row r="88" spans="1:22">
      <c r="B88">
        <v>2</v>
      </c>
      <c r="C88" s="11" t="s">
        <v>35</v>
      </c>
      <c r="D88" s="128">
        <f t="shared" si="16"/>
        <v>0</v>
      </c>
      <c r="E88" s="128">
        <f t="shared" si="16"/>
        <v>0</v>
      </c>
      <c r="F88" s="131">
        <f t="shared" si="16"/>
        <v>0</v>
      </c>
      <c r="G88" s="241">
        <f t="shared" ref="G88:G89" si="18">SUM(D88:F88)</f>
        <v>0</v>
      </c>
      <c r="H88" s="242">
        <f>D5</f>
        <v>4.1201283056027229</v>
      </c>
      <c r="I88" s="128">
        <f>E5+G80</f>
        <v>299.14600345151484</v>
      </c>
      <c r="J88" s="128">
        <f t="shared" si="17"/>
        <v>1.3404913329155919</v>
      </c>
      <c r="K88" s="128">
        <f t="shared" si="17"/>
        <v>133.58479296861955</v>
      </c>
      <c r="L88" s="128">
        <f t="shared" si="17"/>
        <v>189.9731540144198</v>
      </c>
      <c r="M88" s="197">
        <f t="shared" si="17"/>
        <v>-2.1941394678788835</v>
      </c>
      <c r="N88" s="197">
        <f>SUM(H88:M88)</f>
        <v>625.97043060519366</v>
      </c>
      <c r="O88" s="197">
        <f>G88+N88</f>
        <v>625.97043060519366</v>
      </c>
      <c r="P88" s="197">
        <f>L5</f>
        <v>253.61300138200602</v>
      </c>
      <c r="Q88" s="197">
        <f t="shared" ref="Q88:Q89" si="19">N88+P88</f>
        <v>879.58343198719967</v>
      </c>
      <c r="R88" s="197">
        <f t="shared" ref="R88:R89" si="20">O88+P88</f>
        <v>879.58343198719967</v>
      </c>
      <c r="S88" s="197">
        <f>-O88*D30</f>
        <v>-383.7345429658763</v>
      </c>
      <c r="T88" s="197">
        <f t="shared" ref="T88:T89" si="21">Q88+S88</f>
        <v>495.84888902132337</v>
      </c>
      <c r="U88" s="228">
        <f>R88+S88</f>
        <v>495.84888902132337</v>
      </c>
      <c r="V88" s="247">
        <f t="shared" ref="V88" si="22">P88+S88</f>
        <v>-130.12154158387028</v>
      </c>
    </row>
    <row r="89" spans="1:22">
      <c r="B89">
        <v>3</v>
      </c>
      <c r="C89" s="11" t="s">
        <v>36</v>
      </c>
      <c r="D89" s="128">
        <f t="shared" si="16"/>
        <v>0</v>
      </c>
      <c r="E89" s="128">
        <f t="shared" si="16"/>
        <v>0</v>
      </c>
      <c r="F89" s="131">
        <f t="shared" si="16"/>
        <v>0</v>
      </c>
      <c r="G89" s="241">
        <f t="shared" si="18"/>
        <v>0</v>
      </c>
      <c r="H89" s="242">
        <f>D6</f>
        <v>34.807484303904374</v>
      </c>
      <c r="I89" s="128">
        <f>E6+G81</f>
        <v>1965.1479509546898</v>
      </c>
      <c r="J89" s="128">
        <f t="shared" si="17"/>
        <v>714.93524230624109</v>
      </c>
      <c r="K89" s="128">
        <f t="shared" si="17"/>
        <v>17.419910921544723</v>
      </c>
      <c r="L89" s="128">
        <f t="shared" si="17"/>
        <v>53.449823438714375</v>
      </c>
      <c r="M89" s="197">
        <f t="shared" si="17"/>
        <v>-9.2152882938832004E-2</v>
      </c>
      <c r="N89" s="197">
        <f>SUM(H89:M89)</f>
        <v>2785.6682590421551</v>
      </c>
      <c r="O89" s="197">
        <f>G89+N89</f>
        <v>2785.6682590421551</v>
      </c>
      <c r="P89" s="197">
        <f>L6</f>
        <v>268.6425967614216</v>
      </c>
      <c r="Q89" s="197">
        <f t="shared" si="19"/>
        <v>3054.3108558035765</v>
      </c>
      <c r="R89" s="197">
        <f t="shared" si="20"/>
        <v>3054.3108558035765</v>
      </c>
      <c r="S89" s="197">
        <f>-O89*D31</f>
        <v>-431.70250225773168</v>
      </c>
      <c r="T89" s="197">
        <f t="shared" si="21"/>
        <v>2622.6083535458447</v>
      </c>
      <c r="U89" s="228">
        <f>R89+S89</f>
        <v>2622.6083535458447</v>
      </c>
      <c r="V89" s="247">
        <f>P89+S89</f>
        <v>-163.05990549631008</v>
      </c>
    </row>
    <row r="90" spans="1:22" ht="14.25" thickBot="1">
      <c r="C90" s="132" t="s">
        <v>84</v>
      </c>
      <c r="D90" s="128">
        <f>SUM(D87:D89)</f>
        <v>0</v>
      </c>
      <c r="E90" s="128">
        <f t="shared" ref="E90:F90" si="23">SUM(E87:E89)</f>
        <v>0</v>
      </c>
      <c r="F90" s="131">
        <f t="shared" si="23"/>
        <v>0</v>
      </c>
      <c r="G90" s="243">
        <f>SUM(G87:G89)</f>
        <v>0</v>
      </c>
      <c r="H90" s="244">
        <f t="shared" ref="H90:N90" si="24">SUM(H87:H89)</f>
        <v>39.071926197032305</v>
      </c>
      <c r="I90" s="161">
        <f t="shared" si="24"/>
        <v>2315.0211048422493</v>
      </c>
      <c r="J90" s="161">
        <f t="shared" si="24"/>
        <v>716.27573363915667</v>
      </c>
      <c r="K90" s="161">
        <f t="shared" si="24"/>
        <v>151.00470389016428</v>
      </c>
      <c r="L90" s="161">
        <f t="shared" si="24"/>
        <v>243.943413236445</v>
      </c>
      <c r="M90" s="238">
        <f t="shared" si="24"/>
        <v>-2.496801848849179</v>
      </c>
      <c r="N90" s="238">
        <f t="shared" si="24"/>
        <v>3462.8200799561978</v>
      </c>
      <c r="O90" s="238">
        <f>SUM(O87:O89)</f>
        <v>3462.8200799561978</v>
      </c>
      <c r="P90" s="238">
        <f>SUM(P87:P89)</f>
        <v>720.29315965745729</v>
      </c>
      <c r="Q90" s="238">
        <f t="shared" ref="Q90:R90" si="25">SUM(Q87:Q89)</f>
        <v>4183.1132396136545</v>
      </c>
      <c r="R90" s="238">
        <f t="shared" si="25"/>
        <v>4183.1132396136545</v>
      </c>
      <c r="S90" s="238">
        <f>SUM(S87:S89)</f>
        <v>-849.89991029726241</v>
      </c>
      <c r="T90" s="238">
        <f>SUM(T87:T89)</f>
        <v>3333.2133293163924</v>
      </c>
      <c r="U90" s="237">
        <f>SUM(U87:U89)</f>
        <v>3333.2133293163924</v>
      </c>
      <c r="V90" s="248">
        <f>SUM(V87:V89)</f>
        <v>-129.60675063980517</v>
      </c>
    </row>
    <row r="91" spans="1:22" ht="14.25" thickBot="1">
      <c r="C91" s="133" t="s">
        <v>77</v>
      </c>
      <c r="D91" s="161">
        <f>基本!D17*D92</f>
        <v>94.209729670438435</v>
      </c>
      <c r="E91" s="161">
        <f>基本!E17*E92</f>
        <v>202.28598401067256</v>
      </c>
      <c r="F91" s="161">
        <f>基本!F17*F92</f>
        <v>1624.226783418379</v>
      </c>
      <c r="G91" s="245">
        <f>SUM(D91:F91)</f>
        <v>1920.7224970994901</v>
      </c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</row>
    <row r="92" spans="1:22" ht="14.25" thickBot="1">
      <c r="C92" s="69" t="s">
        <v>85</v>
      </c>
      <c r="D92" s="259">
        <f t="array" ref="D92:F92">TRANSPOSE(L79:L81)</f>
        <v>214.75608674922432</v>
      </c>
      <c r="E92" s="259">
        <v>495.84888902132332</v>
      </c>
      <c r="F92" s="260">
        <v>2622.6083535458456</v>
      </c>
      <c r="G92" s="246">
        <f>SUM(D92:F92)</f>
        <v>3333.2133293163934</v>
      </c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229"/>
      <c r="T92" s="183"/>
      <c r="U92" s="183"/>
      <c r="V92" s="183"/>
    </row>
    <row r="93" spans="1:22">
      <c r="I93" s="62"/>
      <c r="S93" s="148"/>
    </row>
    <row r="94" spans="1:22" ht="14.25" thickBot="1">
      <c r="S94" s="229"/>
    </row>
    <row r="95" spans="1:22">
      <c r="C95" s="10"/>
      <c r="D95" s="249" t="s">
        <v>81</v>
      </c>
      <c r="E95" s="249" t="s">
        <v>80</v>
      </c>
      <c r="F95" s="250" t="s">
        <v>82</v>
      </c>
    </row>
    <row r="96" spans="1:22">
      <c r="C96" s="11" t="s">
        <v>79</v>
      </c>
      <c r="D96" s="262">
        <f>U90-基本!U7</f>
        <v>-181.33560787438455</v>
      </c>
      <c r="E96" s="119">
        <f>D96/基本!U7</f>
        <v>-5.1595698655807702E-2</v>
      </c>
      <c r="F96" s="251" t="e">
        <f>D96/S$7</f>
        <v>#DIV/0!</v>
      </c>
      <c r="S96" s="229"/>
    </row>
    <row r="97" spans="3:8">
      <c r="C97" s="11" t="s">
        <v>77</v>
      </c>
      <c r="D97" s="262">
        <f>G91-基本!G14</f>
        <v>-92.126928339775759</v>
      </c>
      <c r="E97" s="119">
        <f>D97/基本!T7</f>
        <v>-4.5769408866572742E-2</v>
      </c>
      <c r="F97" s="251" t="e">
        <f>D97/S$7</f>
        <v>#DIV/0!</v>
      </c>
      <c r="H97" s="148"/>
    </row>
    <row r="98" spans="3:8" ht="14.25" thickBot="1">
      <c r="C98" s="37" t="s">
        <v>76</v>
      </c>
      <c r="D98" s="263">
        <f>V90-基本!W7</f>
        <v>362.99357835347359</v>
      </c>
      <c r="E98" s="252"/>
      <c r="F98" s="253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opLeftCell="A4" zoomScaleNormal="100" workbookViewId="0">
      <selection activeCell="S4" sqref="S4"/>
    </sheetView>
  </sheetViews>
  <sheetFormatPr defaultRowHeight="13.5"/>
  <cols>
    <col min="1" max="1" width="1.375" customWidth="1"/>
    <col min="2" max="2" width="3.625" customWidth="1"/>
    <col min="3" max="3" width="13.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9.5" bestFit="1" customWidth="1"/>
    <col min="9" max="9" width="9.875" bestFit="1" customWidth="1"/>
    <col min="10" max="10" width="11" customWidth="1"/>
    <col min="11" max="11" width="10.875" customWidth="1"/>
    <col min="12" max="12" width="12.75" customWidth="1"/>
    <col min="13" max="13" width="11.25" customWidth="1"/>
    <col min="14" max="14" width="13.25" customWidth="1"/>
    <col min="15" max="15" width="10.75" customWidth="1"/>
    <col min="16" max="16" width="8.75" customWidth="1"/>
    <col min="17" max="17" width="10" bestFit="1" customWidth="1"/>
    <col min="18" max="18" width="8.75" customWidth="1"/>
    <col min="19" max="19" width="10.25" customWidth="1"/>
    <col min="20" max="20" width="10" bestFit="1" customWidth="1"/>
    <col min="21" max="21" width="11.375" customWidth="1"/>
    <col min="22" max="22" width="11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>
      <c r="B1" s="215" t="s">
        <v>98</v>
      </c>
      <c r="C1" s="73"/>
      <c r="D1" s="73"/>
      <c r="E1" s="73" t="s">
        <v>43</v>
      </c>
    </row>
    <row r="2" spans="1:33" ht="21.75" customHeight="1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2.5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88</v>
      </c>
      <c r="M3" s="64" t="s">
        <v>9</v>
      </c>
      <c r="N3" s="64" t="s">
        <v>10</v>
      </c>
      <c r="O3" s="65" t="s">
        <v>89</v>
      </c>
      <c r="P3" s="64" t="s">
        <v>12</v>
      </c>
      <c r="Q3" s="70" t="s">
        <v>13</v>
      </c>
      <c r="R3" s="71"/>
      <c r="S3" s="182" t="s">
        <v>46</v>
      </c>
      <c r="T3" s="72" t="s">
        <v>101</v>
      </c>
      <c r="V3" s="284" t="s">
        <v>100</v>
      </c>
    </row>
    <row r="4" spans="1:33">
      <c r="B4">
        <v>1</v>
      </c>
      <c r="C4" s="11" t="s">
        <v>34</v>
      </c>
      <c r="D4" s="159">
        <f>基本!H4</f>
        <v>0.14431358752520601</v>
      </c>
      <c r="E4" s="159">
        <f>基本!I4+S4</f>
        <v>29.74908314142581</v>
      </c>
      <c r="F4" s="159">
        <f>基本!J4</f>
        <v>0</v>
      </c>
      <c r="G4" s="159">
        <f>基本!K4</f>
        <v>0</v>
      </c>
      <c r="H4" s="159">
        <f>基本!L4</f>
        <v>0.52043578331083029</v>
      </c>
      <c r="I4" s="191">
        <f>基本!M4</f>
        <v>-0.2105094980314639</v>
      </c>
      <c r="J4" s="128">
        <f>SUM(D4:I4)</f>
        <v>30.203323014230385</v>
      </c>
      <c r="K4" s="128"/>
      <c r="L4" s="128">
        <f>基本!P4+'消費増加効果（一次効果）'!T4</f>
        <v>198.03756151402965</v>
      </c>
      <c r="M4" s="128">
        <f>J4+L4</f>
        <v>228.24088452826004</v>
      </c>
      <c r="N4" s="128"/>
      <c r="O4" s="128"/>
      <c r="P4" s="128"/>
      <c r="Q4" s="160"/>
      <c r="R4" s="183"/>
      <c r="S4" s="59"/>
      <c r="T4" s="184">
        <v>0</v>
      </c>
      <c r="U4" s="9" t="s">
        <v>37</v>
      </c>
      <c r="V4" s="59"/>
      <c r="W4" s="9"/>
      <c r="X4" s="9"/>
      <c r="Y4" s="9"/>
      <c r="AD4" s="9"/>
      <c r="AE4" s="9"/>
      <c r="AF4" s="9"/>
      <c r="AG4" s="9"/>
    </row>
    <row r="5" spans="1:33">
      <c r="B5">
        <v>2</v>
      </c>
      <c r="C5" s="11" t="s">
        <v>35</v>
      </c>
      <c r="D5" s="159">
        <f>基本!H5</f>
        <v>4.1201283056027229</v>
      </c>
      <c r="E5" s="159">
        <f>基本!I5+S5</f>
        <v>175.43503334224124</v>
      </c>
      <c r="F5" s="159">
        <f>基本!J5</f>
        <v>1.3404913329155919</v>
      </c>
      <c r="G5" s="159">
        <f>基本!K5</f>
        <v>133.58479296861955</v>
      </c>
      <c r="H5" s="159">
        <f>基本!L5</f>
        <v>189.9731540144198</v>
      </c>
      <c r="I5" s="191">
        <f>基本!M5</f>
        <v>-2.1941394678788835</v>
      </c>
      <c r="J5" s="128">
        <f>SUM(D5:I5)</f>
        <v>502.25946049592011</v>
      </c>
      <c r="K5" s="128"/>
      <c r="L5" s="128">
        <f>基本!P5+'消費増加効果（一次効果）'!T5</f>
        <v>253.61300138200602</v>
      </c>
      <c r="M5" s="128">
        <f t="shared" ref="M5:M6" si="0">J5+L5</f>
        <v>755.87246187792607</v>
      </c>
      <c r="N5" s="128"/>
      <c r="O5" s="128"/>
      <c r="P5" s="128"/>
      <c r="Q5" s="160"/>
      <c r="R5" s="183"/>
      <c r="S5" s="59"/>
      <c r="T5" s="184">
        <v>0</v>
      </c>
      <c r="U5" s="9" t="s">
        <v>37</v>
      </c>
      <c r="V5" s="59"/>
      <c r="W5" s="9"/>
      <c r="X5" s="9"/>
      <c r="Y5" s="9"/>
      <c r="AD5" s="9"/>
      <c r="AE5" s="9"/>
      <c r="AF5" s="9"/>
      <c r="AG5" s="9"/>
    </row>
    <row r="6" spans="1:33" ht="14.25" thickBot="1">
      <c r="B6">
        <v>3</v>
      </c>
      <c r="C6" s="37" t="s">
        <v>36</v>
      </c>
      <c r="D6" s="159">
        <f>基本!H6</f>
        <v>34.807484303904374</v>
      </c>
      <c r="E6" s="159">
        <f>基本!I6+S6</f>
        <v>1152.4666628349278</v>
      </c>
      <c r="F6" s="159">
        <f>基本!J6</f>
        <v>714.93524230624109</v>
      </c>
      <c r="G6" s="159">
        <f>基本!K6</f>
        <v>17.419910921544723</v>
      </c>
      <c r="H6" s="159">
        <f>基本!L6</f>
        <v>53.449823438714375</v>
      </c>
      <c r="I6" s="191">
        <f>基本!M6</f>
        <v>-9.2152882938832004E-2</v>
      </c>
      <c r="J6" s="185">
        <f>SUM(D6:I6)</f>
        <v>1972.9869709223935</v>
      </c>
      <c r="K6" s="185"/>
      <c r="L6" s="128">
        <f>基本!P6+'消費増加効果（一次効果）'!T6</f>
        <v>268.6425967614216</v>
      </c>
      <c r="M6" s="185">
        <f t="shared" si="0"/>
        <v>2241.6295676838154</v>
      </c>
      <c r="N6" s="185"/>
      <c r="O6" s="128"/>
      <c r="P6" s="185"/>
      <c r="Q6" s="186"/>
      <c r="R6" s="183"/>
      <c r="S6" s="59"/>
      <c r="T6" s="184">
        <v>0</v>
      </c>
      <c r="U6" s="9" t="s">
        <v>37</v>
      </c>
      <c r="V6" s="60"/>
      <c r="W6" s="9"/>
      <c r="X6" s="9"/>
      <c r="Y6" s="9"/>
      <c r="AD6" s="9"/>
      <c r="AE6" s="9"/>
      <c r="AF6" s="9"/>
      <c r="AG6" s="9"/>
    </row>
    <row r="7" spans="1:33" ht="15" thickTop="1" thickBot="1">
      <c r="C7" s="20"/>
      <c r="D7" s="187">
        <f>SUM(D4:D6)</f>
        <v>39.071926197032305</v>
      </c>
      <c r="E7" s="188">
        <f t="shared" ref="E7:M7" si="1">SUM(E4:E6)</f>
        <v>1357.6507793185949</v>
      </c>
      <c r="F7" s="188">
        <f t="shared" si="1"/>
        <v>716.27573363915667</v>
      </c>
      <c r="G7" s="188">
        <f t="shared" si="1"/>
        <v>151.00470389016428</v>
      </c>
      <c r="H7" s="188">
        <f t="shared" si="1"/>
        <v>243.943413236445</v>
      </c>
      <c r="I7" s="192">
        <f t="shared" si="1"/>
        <v>-2.496801848849179</v>
      </c>
      <c r="J7" s="188">
        <f>SUM(J4:J6)</f>
        <v>2505.4497544325441</v>
      </c>
      <c r="K7" s="188"/>
      <c r="L7" s="188">
        <f t="shared" si="1"/>
        <v>720.29315965745729</v>
      </c>
      <c r="M7" s="188">
        <f t="shared" si="1"/>
        <v>3225.7429140900012</v>
      </c>
      <c r="N7" s="188"/>
      <c r="O7" s="188"/>
      <c r="P7" s="188"/>
      <c r="Q7" s="189"/>
      <c r="R7" s="183"/>
      <c r="S7" s="190">
        <f>SUM(S4:S6)</f>
        <v>0</v>
      </c>
      <c r="T7" s="190">
        <f>SUM(T4:T6)</f>
        <v>0</v>
      </c>
      <c r="U7" s="9" t="s">
        <v>37</v>
      </c>
      <c r="V7" s="9"/>
      <c r="W7" s="9"/>
      <c r="X7" s="9"/>
      <c r="Y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基本!D23</f>
        <v>0</v>
      </c>
      <c r="E11" s="35">
        <f>基本!E23</f>
        <v>0</v>
      </c>
      <c r="F11" s="36">
        <f>基本!F23</f>
        <v>0</v>
      </c>
    </row>
    <row r="12" spans="1:33">
      <c r="C12" s="11" t="s">
        <v>35</v>
      </c>
      <c r="D12" s="35">
        <f>基本!D24</f>
        <v>0</v>
      </c>
      <c r="E12" s="35">
        <f>基本!E24</f>
        <v>0</v>
      </c>
      <c r="F12" s="36">
        <f>基本!F24</f>
        <v>0</v>
      </c>
    </row>
    <row r="13" spans="1:33" ht="14.25" thickBot="1">
      <c r="C13" s="37" t="s">
        <v>36</v>
      </c>
      <c r="D13" s="38">
        <f>基本!D25</f>
        <v>0</v>
      </c>
      <c r="E13" s="38">
        <f>基本!E25</f>
        <v>0</v>
      </c>
      <c r="F13" s="39">
        <f>基本!F25</f>
        <v>0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1</v>
      </c>
      <c r="E23" s="35">
        <f t="shared" ref="E23:F25" si="2">E17-E11</f>
        <v>0</v>
      </c>
      <c r="F23" s="36">
        <f t="shared" si="2"/>
        <v>0</v>
      </c>
    </row>
    <row r="24" spans="1:6">
      <c r="B24">
        <v>2</v>
      </c>
      <c r="C24" s="11" t="s">
        <v>35</v>
      </c>
      <c r="D24" s="35">
        <f>D18-D12</f>
        <v>0</v>
      </c>
      <c r="E24" s="35">
        <f t="shared" si="2"/>
        <v>1</v>
      </c>
      <c r="F24" s="36">
        <f t="shared" si="2"/>
        <v>0</v>
      </c>
    </row>
    <row r="25" spans="1:6" ht="14.25" thickBot="1">
      <c r="B25">
        <v>3</v>
      </c>
      <c r="C25" s="37" t="s">
        <v>36</v>
      </c>
      <c r="D25" s="38">
        <f>D19-D13</f>
        <v>0</v>
      </c>
      <c r="E25" s="38">
        <f t="shared" si="2"/>
        <v>0</v>
      </c>
      <c r="F25" s="39">
        <f t="shared" si="2"/>
        <v>1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>
        <f>-基本!S4/基本!O4+V4</f>
        <v>0.67334757547013913</v>
      </c>
    </row>
    <row r="30" spans="1:6">
      <c r="B30">
        <v>2</v>
      </c>
      <c r="C30" s="11" t="s">
        <v>35</v>
      </c>
      <c r="D30" s="36">
        <f>-基本!S5/基本!O5+V5</f>
        <v>0.68302343402208066</v>
      </c>
    </row>
    <row r="31" spans="1:6" ht="14.25" thickBot="1">
      <c r="B31">
        <v>3</v>
      </c>
      <c r="C31" s="37" t="s">
        <v>36</v>
      </c>
      <c r="D31" s="39">
        <f>-基本!S6/基本!O6+V6</f>
        <v>0.15497268953560589</v>
      </c>
    </row>
    <row r="33" spans="1:6" ht="14.25" thickBot="1">
      <c r="A33" s="4" t="s">
        <v>27</v>
      </c>
      <c r="D33">
        <v>1</v>
      </c>
      <c r="E33">
        <v>2</v>
      </c>
      <c r="F33">
        <v>3</v>
      </c>
    </row>
    <row r="34" spans="1:6">
      <c r="B34" s="33"/>
      <c r="C34" s="10"/>
      <c r="D34" s="30" t="s">
        <v>34</v>
      </c>
      <c r="E34" s="31" t="s">
        <v>35</v>
      </c>
      <c r="F34" s="34" t="s">
        <v>36</v>
      </c>
    </row>
    <row r="35" spans="1:6">
      <c r="B35">
        <v>1</v>
      </c>
      <c r="C35" s="11" t="s">
        <v>34</v>
      </c>
      <c r="D35" s="48">
        <f t="shared" ref="D35:F37" si="3">IF($B35=D$33,$D29,0)</f>
        <v>0.67334757547013913</v>
      </c>
      <c r="E35" s="48">
        <f t="shared" si="3"/>
        <v>0</v>
      </c>
      <c r="F35" s="48">
        <f t="shared" si="3"/>
        <v>0</v>
      </c>
    </row>
    <row r="36" spans="1:6">
      <c r="B36">
        <v>2</v>
      </c>
      <c r="C36" s="11" t="s">
        <v>35</v>
      </c>
      <c r="D36" s="48">
        <f t="shared" si="3"/>
        <v>0</v>
      </c>
      <c r="E36" s="48">
        <f t="shared" si="3"/>
        <v>0.68302343402208066</v>
      </c>
      <c r="F36" s="48">
        <f t="shared" si="3"/>
        <v>0</v>
      </c>
    </row>
    <row r="37" spans="1:6" ht="14.25" thickBot="1">
      <c r="B37">
        <v>3</v>
      </c>
      <c r="C37" s="37" t="s">
        <v>36</v>
      </c>
      <c r="D37" s="48">
        <f t="shared" si="3"/>
        <v>0</v>
      </c>
      <c r="E37" s="48">
        <f t="shared" si="3"/>
        <v>0</v>
      </c>
      <c r="F37" s="48">
        <f t="shared" si="3"/>
        <v>0.15497268953560589</v>
      </c>
    </row>
    <row r="39" spans="1:6" ht="14.25" thickBot="1">
      <c r="A39" s="4" t="s">
        <v>28</v>
      </c>
    </row>
    <row r="40" spans="1:6">
      <c r="A40" s="33"/>
      <c r="C40" s="10"/>
      <c r="D40" s="30" t="s">
        <v>34</v>
      </c>
      <c r="E40" s="31" t="s">
        <v>35</v>
      </c>
      <c r="F40" s="34" t="s">
        <v>36</v>
      </c>
    </row>
    <row r="41" spans="1:6">
      <c r="B41">
        <v>1</v>
      </c>
      <c r="C41" s="11" t="s">
        <v>34</v>
      </c>
      <c r="D41" s="150">
        <f t="shared" ref="D41:F43" si="4">D17-D35</f>
        <v>0.32665242452986087</v>
      </c>
      <c r="E41" s="150">
        <f t="shared" si="4"/>
        <v>0</v>
      </c>
      <c r="F41" s="151">
        <f t="shared" si="4"/>
        <v>0</v>
      </c>
    </row>
    <row r="42" spans="1:6">
      <c r="B42">
        <v>2</v>
      </c>
      <c r="C42" s="11" t="s">
        <v>35</v>
      </c>
      <c r="D42" s="150">
        <f t="shared" si="4"/>
        <v>0</v>
      </c>
      <c r="E42" s="150">
        <f t="shared" si="4"/>
        <v>0.31697656597791934</v>
      </c>
      <c r="F42" s="151">
        <f t="shared" si="4"/>
        <v>0</v>
      </c>
    </row>
    <row r="43" spans="1:6" ht="14.25" thickBot="1">
      <c r="B43">
        <v>3</v>
      </c>
      <c r="C43" s="37" t="s">
        <v>36</v>
      </c>
      <c r="D43" s="152">
        <f t="shared" si="4"/>
        <v>0</v>
      </c>
      <c r="E43" s="152">
        <f t="shared" si="4"/>
        <v>0</v>
      </c>
      <c r="F43" s="153">
        <f t="shared" si="4"/>
        <v>0.84502731046439417</v>
      </c>
    </row>
    <row r="45" spans="1:6" ht="14.25" thickBot="1">
      <c r="A45" s="4" t="s">
        <v>29</v>
      </c>
    </row>
    <row r="46" spans="1:6">
      <c r="C46" s="10"/>
      <c r="D46" s="30" t="s">
        <v>34</v>
      </c>
      <c r="E46" s="31" t="s">
        <v>35</v>
      </c>
      <c r="F46" s="34" t="s">
        <v>36</v>
      </c>
    </row>
    <row r="47" spans="1:6">
      <c r="B47">
        <v>1</v>
      </c>
      <c r="C47" s="11" t="s">
        <v>34</v>
      </c>
      <c r="D47" s="52"/>
      <c r="E47" s="52"/>
      <c r="F47" s="53"/>
    </row>
    <row r="48" spans="1:6">
      <c r="B48">
        <v>2</v>
      </c>
      <c r="C48" s="11" t="s">
        <v>35</v>
      </c>
      <c r="D48" s="52"/>
      <c r="E48" s="52"/>
      <c r="F48" s="53"/>
    </row>
    <row r="49" spans="1:6" ht="14.25" thickBot="1">
      <c r="B49">
        <v>3</v>
      </c>
      <c r="C49" s="37" t="s">
        <v>36</v>
      </c>
      <c r="D49" s="54"/>
      <c r="E49" s="54"/>
      <c r="F49" s="55"/>
    </row>
    <row r="51" spans="1:6" ht="14.25" thickBot="1">
      <c r="A51" s="4" t="s">
        <v>30</v>
      </c>
    </row>
    <row r="52" spans="1:6">
      <c r="C52" s="10"/>
      <c r="D52" s="30" t="s">
        <v>34</v>
      </c>
      <c r="E52" s="31" t="s">
        <v>35</v>
      </c>
      <c r="F52" s="34" t="s">
        <v>36</v>
      </c>
    </row>
    <row r="53" spans="1:6">
      <c r="B53">
        <v>1</v>
      </c>
      <c r="C53" s="11" t="s">
        <v>34</v>
      </c>
      <c r="D53" s="35"/>
      <c r="E53" s="35"/>
      <c r="F53" s="36"/>
    </row>
    <row r="54" spans="1:6">
      <c r="B54">
        <v>2</v>
      </c>
      <c r="C54" s="11" t="s">
        <v>35</v>
      </c>
      <c r="D54" s="35"/>
      <c r="E54" s="35"/>
      <c r="F54" s="36"/>
    </row>
    <row r="55" spans="1:6" ht="14.25" thickBot="1">
      <c r="B55">
        <v>3</v>
      </c>
      <c r="C55" s="37" t="s">
        <v>36</v>
      </c>
      <c r="D55" s="38"/>
      <c r="E55" s="38"/>
      <c r="F55" s="39"/>
    </row>
    <row r="57" spans="1:6" ht="15" thickBot="1">
      <c r="A57" s="4" t="s">
        <v>31</v>
      </c>
    </row>
    <row r="58" spans="1:6">
      <c r="C58" s="10"/>
      <c r="D58" s="30" t="s">
        <v>34</v>
      </c>
      <c r="E58" s="31" t="s">
        <v>35</v>
      </c>
      <c r="F58" s="34" t="s">
        <v>36</v>
      </c>
    </row>
    <row r="59" spans="1:6">
      <c r="B59">
        <v>1</v>
      </c>
      <c r="C59" s="11" t="s">
        <v>34</v>
      </c>
      <c r="D59" s="35"/>
      <c r="E59" s="35"/>
      <c r="F59" s="36"/>
    </row>
    <row r="60" spans="1:6">
      <c r="B60">
        <v>2</v>
      </c>
      <c r="C60" s="11" t="s">
        <v>35</v>
      </c>
      <c r="D60" s="35"/>
      <c r="E60" s="35"/>
      <c r="F60" s="36"/>
    </row>
    <row r="61" spans="1:6" ht="14.25" thickBot="1">
      <c r="B61">
        <v>3</v>
      </c>
      <c r="C61" s="37" t="s">
        <v>36</v>
      </c>
      <c r="D61" s="38"/>
      <c r="E61" s="38"/>
      <c r="F61" s="39"/>
    </row>
    <row r="63" spans="1:6" ht="15" thickBot="1">
      <c r="A63" s="5" t="s">
        <v>32</v>
      </c>
    </row>
    <row r="64" spans="1:6">
      <c r="C64" s="10"/>
      <c r="D64" s="30" t="s">
        <v>34</v>
      </c>
      <c r="E64" s="31" t="s">
        <v>35</v>
      </c>
      <c r="F64" s="34" t="s">
        <v>36</v>
      </c>
    </row>
    <row r="65" spans="1:22">
      <c r="B65">
        <v>1</v>
      </c>
      <c r="C65" s="11" t="s">
        <v>34</v>
      </c>
      <c r="D65" s="35"/>
      <c r="E65" s="35"/>
      <c r="F65" s="36"/>
    </row>
    <row r="66" spans="1:22">
      <c r="B66">
        <v>2</v>
      </c>
      <c r="C66" s="11" t="s">
        <v>35</v>
      </c>
      <c r="D66" s="35"/>
      <c r="E66" s="35"/>
      <c r="F66" s="36"/>
      <c r="M66" s="212"/>
      <c r="N66" s="213"/>
      <c r="O66" s="213"/>
      <c r="P66" s="213"/>
      <c r="Q66" s="213"/>
      <c r="R66" s="213"/>
      <c r="S66" s="213"/>
    </row>
    <row r="67" spans="1:22" ht="14.25" thickBot="1">
      <c r="B67">
        <v>3</v>
      </c>
      <c r="C67" s="37" t="s">
        <v>36</v>
      </c>
      <c r="D67" s="38"/>
      <c r="E67" s="38"/>
      <c r="F67" s="39"/>
      <c r="M67" s="212"/>
      <c r="N67" s="213"/>
      <c r="O67" s="213"/>
      <c r="P67" s="213"/>
      <c r="Q67" s="213"/>
      <c r="R67" s="213"/>
      <c r="S67" s="213"/>
    </row>
    <row r="68" spans="1:22">
      <c r="M68" s="212"/>
      <c r="N68" s="213"/>
      <c r="O68" s="213"/>
      <c r="P68" s="213"/>
      <c r="Q68" s="213"/>
      <c r="R68" s="213"/>
      <c r="S68" s="213"/>
    </row>
    <row r="69" spans="1:22" ht="14.25" thickBot="1">
      <c r="A69" s="6" t="s">
        <v>91</v>
      </c>
      <c r="M69" s="212"/>
      <c r="N69" s="213"/>
      <c r="O69" s="213"/>
      <c r="P69" s="268" t="s">
        <v>106</v>
      </c>
      <c r="Q69" s="213"/>
      <c r="S69" s="213"/>
    </row>
    <row r="70" spans="1:22" s="124" customFormat="1" ht="24">
      <c r="C70" s="125"/>
      <c r="D70" s="64" t="s">
        <v>0</v>
      </c>
      <c r="E70" s="64" t="s">
        <v>1</v>
      </c>
      <c r="F70" s="64" t="s">
        <v>2</v>
      </c>
      <c r="G70" s="65" t="s">
        <v>48</v>
      </c>
      <c r="H70" s="64" t="s">
        <v>49</v>
      </c>
      <c r="I70" s="64" t="s">
        <v>5</v>
      </c>
      <c r="J70" s="66" t="s">
        <v>6</v>
      </c>
      <c r="K70" s="113" t="s">
        <v>8</v>
      </c>
      <c r="L70" s="67" t="s">
        <v>92</v>
      </c>
      <c r="M70" s="72" t="s">
        <v>47</v>
      </c>
      <c r="N70" s="126" t="s">
        <v>50</v>
      </c>
      <c r="O70" s="214"/>
      <c r="P70" s="254" t="s">
        <v>87</v>
      </c>
      <c r="Q70" s="255" t="s">
        <v>86</v>
      </c>
      <c r="R70" s="256" t="s">
        <v>94</v>
      </c>
    </row>
    <row r="71" spans="1:22">
      <c r="B71">
        <v>1</v>
      </c>
      <c r="C71" s="11" t="s">
        <v>34</v>
      </c>
      <c r="D71" s="128"/>
      <c r="E71" s="128"/>
      <c r="F71" s="128"/>
      <c r="G71" s="128"/>
      <c r="H71" s="128"/>
      <c r="I71" s="197"/>
      <c r="J71" s="128">
        <f>SUM(D71:I71)</f>
        <v>0</v>
      </c>
      <c r="K71" s="193"/>
      <c r="L71" s="160">
        <f>J71+K71</f>
        <v>0</v>
      </c>
      <c r="M71" s="265">
        <f>基本!U4</f>
        <v>231.84078864698182</v>
      </c>
      <c r="N71" s="294">
        <f>L71-M71</f>
        <v>-231.84078864698182</v>
      </c>
      <c r="O71" s="264"/>
      <c r="P71" s="191"/>
      <c r="Q71" s="197"/>
      <c r="R71" s="228"/>
    </row>
    <row r="72" spans="1:22">
      <c r="B72">
        <v>2</v>
      </c>
      <c r="C72" s="11" t="s">
        <v>35</v>
      </c>
      <c r="D72" s="128"/>
      <c r="E72" s="128"/>
      <c r="F72" s="128"/>
      <c r="G72" s="128"/>
      <c r="H72" s="128"/>
      <c r="I72" s="197"/>
      <c r="J72" s="128">
        <f>SUM(D72:I72)</f>
        <v>0</v>
      </c>
      <c r="K72" s="193"/>
      <c r="L72" s="160">
        <f>J72+K72</f>
        <v>0</v>
      </c>
      <c r="M72" s="265">
        <f>基本!U5</f>
        <v>576.71278192351758</v>
      </c>
      <c r="N72" s="294">
        <f t="shared" ref="N72:N73" si="5">L72-M72</f>
        <v>-576.71278192351758</v>
      </c>
      <c r="O72" s="264"/>
      <c r="P72" s="191"/>
      <c r="Q72" s="197"/>
      <c r="R72" s="228"/>
    </row>
    <row r="73" spans="1:22" ht="14.25" thickBot="1">
      <c r="B73">
        <v>3</v>
      </c>
      <c r="C73" s="68" t="s">
        <v>36</v>
      </c>
      <c r="D73" s="130"/>
      <c r="E73" s="130"/>
      <c r="F73" s="130"/>
      <c r="G73" s="130"/>
      <c r="H73" s="130"/>
      <c r="I73" s="198"/>
      <c r="J73" s="130">
        <f>SUM(D73:I73)</f>
        <v>0</v>
      </c>
      <c r="K73" s="194"/>
      <c r="L73" s="195">
        <f>J73+K73</f>
        <v>0</v>
      </c>
      <c r="M73" s="266">
        <f>基本!U6</f>
        <v>2705.9953666202773</v>
      </c>
      <c r="N73" s="295">
        <f t="shared" si="5"/>
        <v>-2705.9953666202773</v>
      </c>
      <c r="O73" s="264"/>
      <c r="P73" s="230"/>
      <c r="Q73" s="198"/>
      <c r="R73" s="232"/>
    </row>
    <row r="74" spans="1:22" ht="15" thickTop="1" thickBot="1">
      <c r="C74" s="69" t="s">
        <v>40</v>
      </c>
      <c r="D74" s="129">
        <f>SUM(D71:D73)</f>
        <v>0</v>
      </c>
      <c r="E74" s="129">
        <f>SUM(E71:E73)</f>
        <v>0</v>
      </c>
      <c r="F74" s="129">
        <f t="shared" ref="F74:H74" si="6">SUM(F71:F73)</f>
        <v>0</v>
      </c>
      <c r="G74" s="129">
        <f t="shared" si="6"/>
        <v>0</v>
      </c>
      <c r="H74" s="129">
        <f t="shared" si="6"/>
        <v>0</v>
      </c>
      <c r="I74" s="199">
        <f t="shared" ref="I74:N74" si="7">SUM(I71:I73)</f>
        <v>0</v>
      </c>
      <c r="J74" s="129">
        <f t="shared" si="7"/>
        <v>0</v>
      </c>
      <c r="K74" s="129">
        <f t="shared" si="7"/>
        <v>0</v>
      </c>
      <c r="L74" s="196">
        <f t="shared" si="7"/>
        <v>0</v>
      </c>
      <c r="M74" s="196">
        <f t="shared" si="7"/>
        <v>3514.548937190777</v>
      </c>
      <c r="N74" s="225">
        <f t="shared" si="7"/>
        <v>-3514.548937190777</v>
      </c>
      <c r="O74" s="269"/>
      <c r="P74" s="270">
        <f t="shared" ref="P74:R74" si="8">SUM(P71:P73)</f>
        <v>0</v>
      </c>
      <c r="Q74" s="199">
        <f t="shared" si="8"/>
        <v>0</v>
      </c>
      <c r="R74" s="267">
        <f t="shared" si="8"/>
        <v>0</v>
      </c>
    </row>
    <row r="75" spans="1:22">
      <c r="M75" s="212"/>
      <c r="N75" s="213"/>
      <c r="O75" s="213"/>
      <c r="P75" s="213"/>
      <c r="Q75" s="213"/>
      <c r="R75" s="213"/>
      <c r="S75" s="213"/>
    </row>
    <row r="76" spans="1:22">
      <c r="A76" s="149" t="s">
        <v>78</v>
      </c>
    </row>
    <row r="77" spans="1:22" ht="14.25" thickBot="1">
      <c r="G77" s="117" t="s">
        <v>62</v>
      </c>
      <c r="H77" s="117" t="s">
        <v>69</v>
      </c>
      <c r="I77" s="117" t="s">
        <v>70</v>
      </c>
      <c r="J77" s="117" t="s">
        <v>72</v>
      </c>
      <c r="K77" s="117" t="s">
        <v>71</v>
      </c>
      <c r="L77" s="117" t="s">
        <v>73</v>
      </c>
      <c r="M77" s="117" t="s">
        <v>74</v>
      </c>
      <c r="N77" s="117" t="s">
        <v>61</v>
      </c>
      <c r="O77" s="117" t="s">
        <v>63</v>
      </c>
      <c r="P77" s="117" t="s">
        <v>64</v>
      </c>
      <c r="Q77" s="117" t="s">
        <v>66</v>
      </c>
      <c r="R77" s="117" t="s">
        <v>67</v>
      </c>
      <c r="S77" s="117" t="s">
        <v>65</v>
      </c>
      <c r="T77" s="117" t="s">
        <v>68</v>
      </c>
      <c r="U77" s="117" t="s">
        <v>75</v>
      </c>
    </row>
    <row r="78" spans="1:22" ht="22.5">
      <c r="C78" s="10"/>
      <c r="D78" s="30" t="s">
        <v>34</v>
      </c>
      <c r="E78" s="31" t="s">
        <v>35</v>
      </c>
      <c r="F78" s="134" t="s">
        <v>36</v>
      </c>
      <c r="G78" s="136" t="s">
        <v>38</v>
      </c>
      <c r="H78" s="137" t="s">
        <v>0</v>
      </c>
      <c r="I78" s="138" t="s">
        <v>1</v>
      </c>
      <c r="J78" s="138" t="s">
        <v>2</v>
      </c>
      <c r="K78" s="66" t="s">
        <v>48</v>
      </c>
      <c r="L78" s="138" t="s">
        <v>49</v>
      </c>
      <c r="M78" s="138" t="s">
        <v>5</v>
      </c>
      <c r="N78" s="66" t="s">
        <v>6</v>
      </c>
      <c r="O78" s="114" t="s">
        <v>7</v>
      </c>
      <c r="P78" s="138" t="s">
        <v>88</v>
      </c>
      <c r="Q78" s="64" t="s">
        <v>9</v>
      </c>
      <c r="R78" s="64" t="s">
        <v>10</v>
      </c>
      <c r="S78" s="65" t="s">
        <v>89</v>
      </c>
      <c r="T78" s="64" t="s">
        <v>12</v>
      </c>
      <c r="U78" s="70" t="s">
        <v>13</v>
      </c>
      <c r="V78" s="72" t="s">
        <v>76</v>
      </c>
    </row>
    <row r="79" spans="1:22">
      <c r="B79">
        <v>1</v>
      </c>
      <c r="C79" s="11" t="s">
        <v>34</v>
      </c>
      <c r="D79" s="140"/>
      <c r="E79" s="140"/>
      <c r="F79" s="141"/>
      <c r="G79" s="142">
        <f>SUM(D79:F79)</f>
        <v>0</v>
      </c>
      <c r="H79" s="143">
        <f t="shared" ref="H79:M81" si="9">D4</f>
        <v>0.14431358752520601</v>
      </c>
      <c r="I79" s="140">
        <f t="shared" si="9"/>
        <v>29.74908314142581</v>
      </c>
      <c r="J79" s="140">
        <f t="shared" si="9"/>
        <v>0</v>
      </c>
      <c r="K79" s="140">
        <f t="shared" si="9"/>
        <v>0</v>
      </c>
      <c r="L79" s="12">
        <f t="shared" si="9"/>
        <v>0.52043578331083029</v>
      </c>
      <c r="M79" s="12">
        <f t="shared" si="9"/>
        <v>-0.2105094980314639</v>
      </c>
      <c r="N79" s="12">
        <f>SUM(H79:M79)</f>
        <v>30.203323014230385</v>
      </c>
      <c r="O79" s="12">
        <f>G79+N79</f>
        <v>30.203323014230385</v>
      </c>
      <c r="P79" s="12">
        <f>L4</f>
        <v>198.03756151402965</v>
      </c>
      <c r="Q79" s="12">
        <f>N79+P79</f>
        <v>228.24088452826004</v>
      </c>
      <c r="R79" s="12">
        <f>O79+P79</f>
        <v>228.24088452826004</v>
      </c>
      <c r="S79" s="12">
        <f>-O79*D29</f>
        <v>-20.337334322773483</v>
      </c>
      <c r="T79" s="12">
        <f>Q79+S79</f>
        <v>207.90355020548657</v>
      </c>
      <c r="U79" s="13">
        <f>R79+S79</f>
        <v>207.90355020548657</v>
      </c>
      <c r="V79" s="59">
        <f>P79+S79</f>
        <v>177.70022719125618</v>
      </c>
    </row>
    <row r="80" spans="1:22">
      <c r="B80">
        <v>2</v>
      </c>
      <c r="C80" s="11" t="s">
        <v>35</v>
      </c>
      <c r="D80" s="140"/>
      <c r="E80" s="140"/>
      <c r="F80" s="141"/>
      <c r="G80" s="142">
        <f t="shared" ref="G80:G81" si="10">SUM(D80:F80)</f>
        <v>0</v>
      </c>
      <c r="H80" s="143">
        <f t="shared" si="9"/>
        <v>4.1201283056027229</v>
      </c>
      <c r="I80" s="140">
        <f t="shared" si="9"/>
        <v>175.43503334224124</v>
      </c>
      <c r="J80" s="140">
        <f t="shared" si="9"/>
        <v>1.3404913329155919</v>
      </c>
      <c r="K80" s="140">
        <f t="shared" si="9"/>
        <v>133.58479296861955</v>
      </c>
      <c r="L80" s="12">
        <f t="shared" si="9"/>
        <v>189.9731540144198</v>
      </c>
      <c r="M80" s="12">
        <f t="shared" si="9"/>
        <v>-2.1941394678788835</v>
      </c>
      <c r="N80" s="12">
        <f>SUM(H80:M80)</f>
        <v>502.25946049592011</v>
      </c>
      <c r="O80" s="12">
        <f>G80+N80</f>
        <v>502.25946049592011</v>
      </c>
      <c r="P80" s="12">
        <f>L5</f>
        <v>253.61300138200602</v>
      </c>
      <c r="Q80" s="12">
        <f t="shared" ref="Q80:Q81" si="11">N80+P80</f>
        <v>755.87246187792607</v>
      </c>
      <c r="R80" s="12">
        <f>O80+P80</f>
        <v>755.87246187792607</v>
      </c>
      <c r="S80" s="12">
        <f>-O80*D30</f>
        <v>-343.05498147800091</v>
      </c>
      <c r="T80" s="12">
        <f>Q80+S80</f>
        <v>412.81748039992516</v>
      </c>
      <c r="U80" s="13">
        <f>R80+S80</f>
        <v>412.81748039992516</v>
      </c>
      <c r="V80" s="59">
        <f>P80+S80</f>
        <v>-89.441980095994893</v>
      </c>
    </row>
    <row r="81" spans="2:22">
      <c r="B81">
        <v>3</v>
      </c>
      <c r="C81" s="11" t="s">
        <v>36</v>
      </c>
      <c r="D81" s="140"/>
      <c r="E81" s="140"/>
      <c r="F81" s="141"/>
      <c r="G81" s="142">
        <f t="shared" si="10"/>
        <v>0</v>
      </c>
      <c r="H81" s="143">
        <f t="shared" si="9"/>
        <v>34.807484303904374</v>
      </c>
      <c r="I81" s="140">
        <f t="shared" si="9"/>
        <v>1152.4666628349278</v>
      </c>
      <c r="J81" s="140">
        <f t="shared" si="9"/>
        <v>714.93524230624109</v>
      </c>
      <c r="K81" s="140">
        <f t="shared" si="9"/>
        <v>17.419910921544723</v>
      </c>
      <c r="L81" s="12">
        <f t="shared" si="9"/>
        <v>53.449823438714375</v>
      </c>
      <c r="M81" s="12">
        <f t="shared" si="9"/>
        <v>-9.2152882938832004E-2</v>
      </c>
      <c r="N81" s="12">
        <f>SUM(H81:M81)</f>
        <v>1972.9869709223935</v>
      </c>
      <c r="O81" s="12">
        <f>G81+N81</f>
        <v>1972.9869709223935</v>
      </c>
      <c r="P81" s="12">
        <f>L6</f>
        <v>268.6425967614216</v>
      </c>
      <c r="Q81" s="12">
        <f t="shared" si="11"/>
        <v>2241.6295676838154</v>
      </c>
      <c r="R81" s="12">
        <f>O81+P81</f>
        <v>2241.6295676838154</v>
      </c>
      <c r="S81" s="12">
        <f>-O81*D31</f>
        <v>-305.7590973025516</v>
      </c>
      <c r="T81" s="12">
        <f>Q81+S81</f>
        <v>1935.8704703812637</v>
      </c>
      <c r="U81" s="13">
        <f>R81+S81</f>
        <v>1935.8704703812637</v>
      </c>
      <c r="V81" s="59">
        <f>P81+S81</f>
        <v>-37.116500541129994</v>
      </c>
    </row>
    <row r="82" spans="2:22" ht="14.25" thickBot="1">
      <c r="C82" s="132" t="s">
        <v>84</v>
      </c>
      <c r="D82" s="140"/>
      <c r="E82" s="140"/>
      <c r="F82" s="141"/>
      <c r="G82" s="144">
        <f>SUM(G79:G81)</f>
        <v>0</v>
      </c>
      <c r="H82" s="145">
        <f t="shared" ref="H82:N82" si="12">SUM(H79:H81)</f>
        <v>39.071926197032305</v>
      </c>
      <c r="I82" s="146">
        <f t="shared" si="12"/>
        <v>1357.6507793185949</v>
      </c>
      <c r="J82" s="146">
        <f t="shared" si="12"/>
        <v>716.27573363915667</v>
      </c>
      <c r="K82" s="146">
        <f t="shared" si="12"/>
        <v>151.00470389016428</v>
      </c>
      <c r="L82" s="58">
        <f t="shared" si="12"/>
        <v>243.943413236445</v>
      </c>
      <c r="M82" s="58">
        <f t="shared" si="12"/>
        <v>-2.496801848849179</v>
      </c>
      <c r="N82" s="58">
        <f t="shared" si="12"/>
        <v>2505.4497544325441</v>
      </c>
      <c r="O82" s="58">
        <f>SUM(O79:O81)</f>
        <v>2505.4497544325441</v>
      </c>
      <c r="P82" s="58">
        <f>SUM(P79:P81)</f>
        <v>720.29315965745729</v>
      </c>
      <c r="Q82" s="58">
        <f t="shared" ref="Q82" si="13">SUM(Q79:Q81)</f>
        <v>3225.7429140900012</v>
      </c>
      <c r="R82" s="58">
        <f>SUM(R79:R81)</f>
        <v>3225.7429140900012</v>
      </c>
      <c r="S82" s="58">
        <f>SUM(S79:S81)</f>
        <v>-669.15141310332592</v>
      </c>
      <c r="T82" s="58">
        <f>SUM(T79:T81)</f>
        <v>2556.5915009866753</v>
      </c>
      <c r="U82" s="281">
        <f>SUM(U79:U81)</f>
        <v>2556.5915009866753</v>
      </c>
      <c r="V82" s="60">
        <f>SUM(V79:V81)</f>
        <v>51.141746554131288</v>
      </c>
    </row>
    <row r="83" spans="2:22" ht="14.25" thickBot="1">
      <c r="C83" s="133" t="s">
        <v>77</v>
      </c>
      <c r="D83" s="146">
        <f>基本!D17*D84</f>
        <v>0</v>
      </c>
      <c r="E83" s="146">
        <f>基本!E17*E84</f>
        <v>0</v>
      </c>
      <c r="F83" s="146">
        <f>基本!F17*F84</f>
        <v>0</v>
      </c>
      <c r="G83" s="147">
        <f>SUM(D83:F83)</f>
        <v>0</v>
      </c>
      <c r="H83" s="148"/>
      <c r="I83" s="148"/>
      <c r="J83" s="148"/>
      <c r="K83" s="148"/>
    </row>
    <row r="84" spans="2:22" ht="14.25" thickBot="1">
      <c r="C84" s="69" t="s">
        <v>85</v>
      </c>
      <c r="D84" s="26"/>
      <c r="E84" s="26"/>
      <c r="F84" s="135"/>
      <c r="G84" s="139">
        <f>SUM(D84:F84)</f>
        <v>0</v>
      </c>
    </row>
    <row r="85" spans="2:22" ht="14.25" thickBot="1">
      <c r="I85" s="62"/>
    </row>
    <row r="86" spans="2:22" ht="14.25" thickBot="1">
      <c r="C86" s="278"/>
      <c r="D86" s="279" t="s">
        <v>81</v>
      </c>
      <c r="E86" s="279" t="s">
        <v>80</v>
      </c>
      <c r="F86" s="280" t="s">
        <v>82</v>
      </c>
    </row>
    <row r="87" spans="2:22" ht="14.25" thickTop="1">
      <c r="C87" s="274" t="s">
        <v>79</v>
      </c>
      <c r="D87" s="275">
        <f>U82-基本!U7</f>
        <v>-957.95743620410167</v>
      </c>
      <c r="E87" s="276">
        <f>D87/基本!U7</f>
        <v>-0.27256909871620938</v>
      </c>
      <c r="F87" s="277" t="e">
        <f>D87/S$7</f>
        <v>#DIV/0!</v>
      </c>
    </row>
    <row r="88" spans="2:22">
      <c r="C88" s="11" t="s">
        <v>77</v>
      </c>
      <c r="D88" s="12">
        <f>G83-基本!G14</f>
        <v>-2012.8494254392658</v>
      </c>
      <c r="E88" s="119">
        <f>D88/基本!T7</f>
        <v>-1.0000000000000002</v>
      </c>
      <c r="F88" s="251" t="e">
        <f>D88/S$7</f>
        <v>#DIV/0!</v>
      </c>
    </row>
    <row r="89" spans="2:22" ht="14.25" thickBot="1">
      <c r="C89" s="37" t="s">
        <v>76</v>
      </c>
      <c r="D89" s="58">
        <f>V82-基本!W7</f>
        <v>543.74207554741008</v>
      </c>
      <c r="E89" s="252"/>
      <c r="F89" s="253"/>
      <c r="H89" s="148"/>
    </row>
    <row r="91" spans="2:22">
      <c r="D91" s="149" t="s">
        <v>90</v>
      </c>
    </row>
    <row r="92" spans="2:22">
      <c r="T92" s="9"/>
    </row>
    <row r="93" spans="2:22">
      <c r="D93" s="149" t="s">
        <v>104</v>
      </c>
      <c r="S93" s="9"/>
    </row>
    <row r="94" spans="2:22">
      <c r="S94" s="148"/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zoomScaleNormal="100" workbookViewId="0">
      <selection activeCell="I1" sqref="I1"/>
    </sheetView>
  </sheetViews>
  <sheetFormatPr defaultRowHeight="13.5"/>
  <cols>
    <col min="1" max="1" width="1.375" customWidth="1"/>
    <col min="2" max="2" width="3.625" customWidth="1"/>
    <col min="3" max="3" width="12.62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13.625" customWidth="1"/>
    <col min="9" max="9" width="11.5" customWidth="1"/>
    <col min="10" max="10" width="11" customWidth="1"/>
    <col min="11" max="11" width="10.875" customWidth="1"/>
    <col min="12" max="12" width="12.5" customWidth="1"/>
    <col min="13" max="13" width="11.25" customWidth="1"/>
    <col min="14" max="14" width="10.125" customWidth="1"/>
    <col min="15" max="15" width="10.625" customWidth="1"/>
    <col min="16" max="16" width="9.875" customWidth="1"/>
    <col min="17" max="18" width="10" bestFit="1" customWidth="1"/>
    <col min="19" max="19" width="11.5" customWidth="1"/>
    <col min="20" max="20" width="9" customWidth="1"/>
    <col min="21" max="21" width="11.375" customWidth="1"/>
    <col min="22" max="22" width="11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>
      <c r="B1" s="215" t="s">
        <v>98</v>
      </c>
      <c r="C1" s="73"/>
      <c r="D1" s="73"/>
      <c r="E1" s="73" t="s">
        <v>43</v>
      </c>
    </row>
    <row r="2" spans="1:33" ht="25.5" customHeight="1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2.5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8</v>
      </c>
      <c r="M3" s="64" t="s">
        <v>9</v>
      </c>
      <c r="N3" s="64" t="s">
        <v>10</v>
      </c>
      <c r="O3" s="65" t="s">
        <v>11</v>
      </c>
      <c r="P3" s="64" t="s">
        <v>12</v>
      </c>
      <c r="Q3" s="70" t="s">
        <v>13</v>
      </c>
      <c r="R3" s="71"/>
      <c r="S3" s="121" t="s">
        <v>46</v>
      </c>
      <c r="T3" s="72" t="s">
        <v>95</v>
      </c>
      <c r="V3" s="284" t="s">
        <v>100</v>
      </c>
    </row>
    <row r="4" spans="1:33">
      <c r="B4">
        <v>1</v>
      </c>
      <c r="C4" s="11" t="s">
        <v>34</v>
      </c>
      <c r="D4" s="287">
        <f>基本!H4</f>
        <v>0.14431358752520601</v>
      </c>
      <c r="E4" s="287">
        <f>基本!I4+S4</f>
        <v>29.74908314142581</v>
      </c>
      <c r="F4" s="287">
        <f>基本!J4</f>
        <v>0</v>
      </c>
      <c r="G4" s="287">
        <f>基本!K4</f>
        <v>0</v>
      </c>
      <c r="H4" s="287">
        <f>基本!L4</f>
        <v>0.52043578331083029</v>
      </c>
      <c r="I4" s="287">
        <f>基本!M4</f>
        <v>-0.2105094980314639</v>
      </c>
      <c r="J4" s="216">
        <f>SUM(D4:I4)</f>
        <v>30.203323014230385</v>
      </c>
      <c r="K4" s="216"/>
      <c r="L4" s="216">
        <f>基本!P4+'消費増加効果(二次効果） '!T4</f>
        <v>198.03756151402965</v>
      </c>
      <c r="M4" s="216">
        <f>J4+L4</f>
        <v>228.24088452826004</v>
      </c>
      <c r="N4" s="216"/>
      <c r="O4" s="216">
        <f>基本!S4</f>
        <v>-69.680551325462659</v>
      </c>
      <c r="P4" s="12"/>
      <c r="Q4" s="13"/>
      <c r="R4" s="9"/>
      <c r="S4" s="285">
        <f>'消費増加効果（一次効果）'!S4</f>
        <v>0</v>
      </c>
      <c r="T4" s="118">
        <f>基本!P4*0</f>
        <v>0</v>
      </c>
      <c r="U4" s="9" t="s">
        <v>37</v>
      </c>
      <c r="V4" s="59"/>
      <c r="W4" s="9"/>
      <c r="AB4" s="9"/>
      <c r="AC4" s="9"/>
      <c r="AD4" s="9"/>
      <c r="AE4" s="9"/>
      <c r="AF4" s="9"/>
      <c r="AG4" s="9"/>
    </row>
    <row r="5" spans="1:33">
      <c r="B5">
        <v>2</v>
      </c>
      <c r="C5" s="11" t="s">
        <v>35</v>
      </c>
      <c r="D5" s="287">
        <f>基本!H5</f>
        <v>4.1201283056027229</v>
      </c>
      <c r="E5" s="287">
        <f>基本!I5+S5</f>
        <v>175.43503334224124</v>
      </c>
      <c r="F5" s="287">
        <f>基本!J5</f>
        <v>1.3404913329155919</v>
      </c>
      <c r="G5" s="287">
        <f>基本!K5</f>
        <v>133.58479296861955</v>
      </c>
      <c r="H5" s="287">
        <f>基本!L5</f>
        <v>189.9731540144198</v>
      </c>
      <c r="I5" s="287">
        <f>基本!M5</f>
        <v>-2.1941394678788835</v>
      </c>
      <c r="J5" s="216">
        <f>SUM(D5:I5)</f>
        <v>502.25946049592011</v>
      </c>
      <c r="K5" s="216"/>
      <c r="L5" s="216">
        <f>基本!P5+'消費増加効果(二次効果） '!T5</f>
        <v>253.61300138200602</v>
      </c>
      <c r="M5" s="216">
        <f t="shared" ref="M5:M6" si="0">J5+L5</f>
        <v>755.87246187792607</v>
      </c>
      <c r="N5" s="216"/>
      <c r="O5" s="216">
        <f>基本!S5</f>
        <v>-696.21778176692385</v>
      </c>
      <c r="P5" s="12"/>
      <c r="Q5" s="13"/>
      <c r="R5" s="9"/>
      <c r="S5" s="285">
        <f>'消費増加効果（一次効果）'!S5</f>
        <v>0</v>
      </c>
      <c r="T5" s="118">
        <f>基本!P5*0</f>
        <v>0</v>
      </c>
      <c r="U5" s="9" t="s">
        <v>37</v>
      </c>
      <c r="V5" s="59"/>
      <c r="W5" s="9"/>
      <c r="AB5" s="9"/>
      <c r="AC5" s="9"/>
      <c r="AD5" s="9"/>
      <c r="AE5" s="9"/>
      <c r="AF5" s="9"/>
      <c r="AG5" s="9"/>
    </row>
    <row r="6" spans="1:33" ht="14.25" thickBot="1">
      <c r="B6">
        <v>3</v>
      </c>
      <c r="C6" s="16" t="s">
        <v>36</v>
      </c>
      <c r="D6" s="287">
        <f>基本!H6</f>
        <v>34.807484303904374</v>
      </c>
      <c r="E6" s="287">
        <f>基本!I6+S6</f>
        <v>1152.4666628349278</v>
      </c>
      <c r="F6" s="287">
        <f>基本!J6</f>
        <v>714.93524230624109</v>
      </c>
      <c r="G6" s="287">
        <f>基本!K6</f>
        <v>17.419910921544723</v>
      </c>
      <c r="H6" s="287">
        <f>基本!L6</f>
        <v>53.449823438714375</v>
      </c>
      <c r="I6" s="287">
        <f>基本!M6</f>
        <v>-9.2152882938832004E-2</v>
      </c>
      <c r="J6" s="288">
        <f>SUM(D6:I6)</f>
        <v>1972.9869709223935</v>
      </c>
      <c r="K6" s="288"/>
      <c r="L6" s="216">
        <f>基本!P6+'消費増加効果(二次効果） '!T6</f>
        <v>268.6425967614216</v>
      </c>
      <c r="M6" s="288">
        <f t="shared" si="0"/>
        <v>2241.6295676838154</v>
      </c>
      <c r="N6" s="288"/>
      <c r="O6" s="216">
        <f>基本!S6</f>
        <v>-446.9951555583495</v>
      </c>
      <c r="P6" s="17"/>
      <c r="Q6" s="18"/>
      <c r="R6" s="9"/>
      <c r="S6" s="285">
        <f>'消費増加効果（一次効果）'!S6</f>
        <v>0</v>
      </c>
      <c r="T6" s="118">
        <v>0</v>
      </c>
      <c r="U6" s="9" t="s">
        <v>37</v>
      </c>
      <c r="V6" s="60"/>
      <c r="W6" s="9"/>
      <c r="AB6" s="9"/>
      <c r="AC6" s="9"/>
      <c r="AD6" s="9"/>
      <c r="AE6" s="9"/>
      <c r="AF6" s="9"/>
      <c r="AG6" s="9"/>
    </row>
    <row r="7" spans="1:33" ht="15" thickTop="1" thickBot="1">
      <c r="B7">
        <v>4</v>
      </c>
      <c r="C7" s="20" t="s">
        <v>16</v>
      </c>
      <c r="D7" s="289">
        <f>SUM(D4:D6)</f>
        <v>39.071926197032305</v>
      </c>
      <c r="E7" s="290">
        <f t="shared" ref="E7:O7" si="1">SUM(E4:E6)</f>
        <v>1357.6507793185949</v>
      </c>
      <c r="F7" s="290">
        <f t="shared" si="1"/>
        <v>716.27573363915667</v>
      </c>
      <c r="G7" s="290">
        <f t="shared" si="1"/>
        <v>151.00470389016428</v>
      </c>
      <c r="H7" s="290">
        <f t="shared" si="1"/>
        <v>243.943413236445</v>
      </c>
      <c r="I7" s="290">
        <f t="shared" si="1"/>
        <v>-2.496801848849179</v>
      </c>
      <c r="J7" s="290">
        <f>SUM(J4:J6)</f>
        <v>2505.4497544325441</v>
      </c>
      <c r="K7" s="290"/>
      <c r="L7" s="290">
        <f t="shared" si="1"/>
        <v>720.29315965745729</v>
      </c>
      <c r="M7" s="290">
        <f t="shared" si="1"/>
        <v>3225.7429140900012</v>
      </c>
      <c r="N7" s="290">
        <f t="shared" si="1"/>
        <v>0</v>
      </c>
      <c r="O7" s="290">
        <f t="shared" si="1"/>
        <v>-1212.8934886507361</v>
      </c>
      <c r="P7" s="21"/>
      <c r="Q7" s="22"/>
      <c r="R7" s="9"/>
      <c r="S7" s="286">
        <f>SUM(S4:S6)</f>
        <v>0</v>
      </c>
      <c r="T7" s="120">
        <f>SUM(T4:T6)</f>
        <v>0</v>
      </c>
      <c r="U7" s="9" t="s">
        <v>37</v>
      </c>
      <c r="V7" s="9"/>
      <c r="W7" s="9"/>
      <c r="AB7" s="9"/>
      <c r="AC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基本!D23</f>
        <v>0</v>
      </c>
      <c r="E11" s="35">
        <f>基本!E23</f>
        <v>0</v>
      </c>
      <c r="F11" s="36">
        <f>基本!F23</f>
        <v>0</v>
      </c>
    </row>
    <row r="12" spans="1:33">
      <c r="C12" s="11" t="s">
        <v>35</v>
      </c>
      <c r="D12" s="35">
        <f>基本!D24</f>
        <v>0</v>
      </c>
      <c r="E12" s="35">
        <f>基本!E24</f>
        <v>0</v>
      </c>
      <c r="F12" s="36">
        <f>基本!F24</f>
        <v>0</v>
      </c>
    </row>
    <row r="13" spans="1:33" ht="14.25" thickBot="1">
      <c r="C13" s="37" t="s">
        <v>36</v>
      </c>
      <c r="D13" s="38">
        <f>基本!D25</f>
        <v>0</v>
      </c>
      <c r="E13" s="38">
        <f>基本!E25</f>
        <v>0</v>
      </c>
      <c r="F13" s="39">
        <f>基本!F25</f>
        <v>0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1</v>
      </c>
      <c r="E23" s="35">
        <f t="shared" ref="E23:F25" si="2">E17-E11</f>
        <v>0</v>
      </c>
      <c r="F23" s="36">
        <f t="shared" si="2"/>
        <v>0</v>
      </c>
    </row>
    <row r="24" spans="1:6">
      <c r="B24">
        <v>2</v>
      </c>
      <c r="C24" s="11" t="s">
        <v>35</v>
      </c>
      <c r="D24" s="35">
        <f>D18-D12</f>
        <v>0</v>
      </c>
      <c r="E24" s="35">
        <f t="shared" si="2"/>
        <v>1</v>
      </c>
      <c r="F24" s="36">
        <f t="shared" si="2"/>
        <v>0</v>
      </c>
    </row>
    <row r="25" spans="1:6" ht="14.25" thickBot="1">
      <c r="B25">
        <v>3</v>
      </c>
      <c r="C25" s="37" t="s">
        <v>36</v>
      </c>
      <c r="D25" s="38">
        <f>D19-D13</f>
        <v>0</v>
      </c>
      <c r="E25" s="38">
        <f t="shared" si="2"/>
        <v>0</v>
      </c>
      <c r="F25" s="39">
        <f t="shared" si="2"/>
        <v>1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>
        <f>-基本!S4/基本!O4</f>
        <v>0.67334757547013913</v>
      </c>
    </row>
    <row r="30" spans="1:6">
      <c r="B30">
        <v>2</v>
      </c>
      <c r="C30" s="11" t="s">
        <v>35</v>
      </c>
      <c r="D30" s="36">
        <f>-基本!S5/基本!O5</f>
        <v>0.68302343402208066</v>
      </c>
    </row>
    <row r="31" spans="1:6" ht="14.25" thickBot="1">
      <c r="B31">
        <v>3</v>
      </c>
      <c r="C31" s="37" t="s">
        <v>36</v>
      </c>
      <c r="D31" s="39">
        <f>-基本!S6/基本!O6</f>
        <v>0.15497268953560589</v>
      </c>
    </row>
    <row r="33" spans="1:6">
      <c r="A33" s="4" t="s">
        <v>27</v>
      </c>
    </row>
    <row r="34" spans="1:6" ht="14.25" thickBot="1">
      <c r="A34" s="33"/>
      <c r="D34">
        <v>1</v>
      </c>
      <c r="E34">
        <v>2</v>
      </c>
      <c r="F34">
        <v>3</v>
      </c>
    </row>
    <row r="35" spans="1:6">
      <c r="B35" s="33"/>
      <c r="C35" s="10"/>
      <c r="D35" s="30" t="s">
        <v>34</v>
      </c>
      <c r="E35" s="31" t="s">
        <v>35</v>
      </c>
      <c r="F35" s="34" t="s">
        <v>36</v>
      </c>
    </row>
    <row r="36" spans="1:6">
      <c r="B36">
        <v>1</v>
      </c>
      <c r="C36" s="11" t="s">
        <v>34</v>
      </c>
      <c r="D36" s="48">
        <f>IF($B36=D$34,$D29,0)</f>
        <v>0.67334757547013913</v>
      </c>
      <c r="E36" s="48">
        <f t="shared" ref="E36:F36" si="3">IF($B36=E$34,$D29,0)</f>
        <v>0</v>
      </c>
      <c r="F36" s="48">
        <f t="shared" si="3"/>
        <v>0</v>
      </c>
    </row>
    <row r="37" spans="1:6">
      <c r="B37">
        <v>2</v>
      </c>
      <c r="C37" s="11" t="s">
        <v>35</v>
      </c>
      <c r="D37" s="48">
        <f t="shared" ref="D37:F38" si="4">IF($B37=D$34,$D30,0)</f>
        <v>0</v>
      </c>
      <c r="E37" s="48">
        <f t="shared" si="4"/>
        <v>0.68302343402208066</v>
      </c>
      <c r="F37" s="48">
        <f t="shared" si="4"/>
        <v>0</v>
      </c>
    </row>
    <row r="38" spans="1:6" ht="14.25" thickBot="1">
      <c r="B38">
        <v>3</v>
      </c>
      <c r="C38" s="37" t="s">
        <v>36</v>
      </c>
      <c r="D38" s="48">
        <f t="shared" si="4"/>
        <v>0</v>
      </c>
      <c r="E38" s="48">
        <f t="shared" si="4"/>
        <v>0</v>
      </c>
      <c r="F38" s="48">
        <f t="shared" si="4"/>
        <v>0.15497268953560589</v>
      </c>
    </row>
    <row r="40" spans="1:6" ht="14.25" thickBot="1">
      <c r="A40" s="4" t="s">
        <v>28</v>
      </c>
    </row>
    <row r="41" spans="1:6">
      <c r="A41" s="33"/>
      <c r="C41" s="10"/>
      <c r="D41" s="30" t="s">
        <v>34</v>
      </c>
      <c r="E41" s="31" t="s">
        <v>35</v>
      </c>
      <c r="F41" s="34" t="s">
        <v>36</v>
      </c>
    </row>
    <row r="42" spans="1:6">
      <c r="B42">
        <v>1</v>
      </c>
      <c r="C42" s="11" t="s">
        <v>34</v>
      </c>
      <c r="D42" s="52">
        <f>D17-D36</f>
        <v>0.32665242452986087</v>
      </c>
      <c r="E42" s="52">
        <f t="shared" ref="E42:F42" si="5">E17-E36</f>
        <v>0</v>
      </c>
      <c r="F42" s="53">
        <f t="shared" si="5"/>
        <v>0</v>
      </c>
    </row>
    <row r="43" spans="1:6">
      <c r="B43">
        <v>2</v>
      </c>
      <c r="C43" s="11" t="s">
        <v>35</v>
      </c>
      <c r="D43" s="52">
        <f>D18-D37</f>
        <v>0</v>
      </c>
      <c r="E43" s="52">
        <f>E18-E37</f>
        <v>0.31697656597791934</v>
      </c>
      <c r="F43" s="53">
        <f>F18-F37</f>
        <v>0</v>
      </c>
    </row>
    <row r="44" spans="1:6" ht="14.25" thickBot="1">
      <c r="B44">
        <v>3</v>
      </c>
      <c r="C44" s="37" t="s">
        <v>36</v>
      </c>
      <c r="D44" s="54">
        <f>D19-D38</f>
        <v>0</v>
      </c>
      <c r="E44" s="54">
        <f>E19-E38</f>
        <v>0</v>
      </c>
      <c r="F44" s="55">
        <f>F19-F38</f>
        <v>0.84502731046439417</v>
      </c>
    </row>
    <row r="46" spans="1:6" ht="14.25" thickBot="1">
      <c r="A46" s="4" t="s">
        <v>29</v>
      </c>
    </row>
    <row r="47" spans="1:6">
      <c r="C47" s="10"/>
      <c r="D47" s="30" t="s">
        <v>34</v>
      </c>
      <c r="E47" s="31" t="s">
        <v>35</v>
      </c>
      <c r="F47" s="34" t="s">
        <v>36</v>
      </c>
    </row>
    <row r="48" spans="1:6">
      <c r="B48">
        <v>1</v>
      </c>
      <c r="C48" s="11" t="s">
        <v>34</v>
      </c>
      <c r="D48" s="52">
        <f t="array" ref="D48:F50">MMULT(D42:F44,D11:F13)</f>
        <v>0</v>
      </c>
      <c r="E48" s="52">
        <v>0</v>
      </c>
      <c r="F48" s="53">
        <v>0</v>
      </c>
    </row>
    <row r="49" spans="1:6">
      <c r="B49">
        <v>2</v>
      </c>
      <c r="C49" s="11" t="s">
        <v>35</v>
      </c>
      <c r="D49" s="52">
        <v>0</v>
      </c>
      <c r="E49" s="52">
        <v>0</v>
      </c>
      <c r="F49" s="53">
        <v>0</v>
      </c>
    </row>
    <row r="50" spans="1:6" ht="14.25" thickBot="1">
      <c r="B50">
        <v>3</v>
      </c>
      <c r="C50" s="37" t="s">
        <v>36</v>
      </c>
      <c r="D50" s="54">
        <v>0</v>
      </c>
      <c r="E50" s="54">
        <v>0</v>
      </c>
      <c r="F50" s="55">
        <v>0</v>
      </c>
    </row>
    <row r="52" spans="1:6" ht="14.25" thickBot="1">
      <c r="A52" s="4" t="s">
        <v>30</v>
      </c>
    </row>
    <row r="53" spans="1:6">
      <c r="C53" s="10"/>
      <c r="D53" s="30" t="s">
        <v>34</v>
      </c>
      <c r="E53" s="31" t="s">
        <v>35</v>
      </c>
      <c r="F53" s="34" t="s">
        <v>36</v>
      </c>
    </row>
    <row r="54" spans="1:6">
      <c r="B54">
        <v>1</v>
      </c>
      <c r="C54" s="11" t="s">
        <v>34</v>
      </c>
      <c r="D54" s="35">
        <f>D17-D48</f>
        <v>1</v>
      </c>
      <c r="E54" s="35">
        <f t="shared" ref="E54:F54" si="6">E17-E48</f>
        <v>0</v>
      </c>
      <c r="F54" s="36">
        <f t="shared" si="6"/>
        <v>0</v>
      </c>
    </row>
    <row r="55" spans="1:6">
      <c r="B55">
        <v>2</v>
      </c>
      <c r="C55" s="11" t="s">
        <v>35</v>
      </c>
      <c r="D55" s="35">
        <f>D18-D49</f>
        <v>0</v>
      </c>
      <c r="E55" s="35">
        <f>E18-E49</f>
        <v>1</v>
      </c>
      <c r="F55" s="36">
        <f>F18-F49</f>
        <v>0</v>
      </c>
    </row>
    <row r="56" spans="1:6" ht="14.25" thickBot="1">
      <c r="B56">
        <v>3</v>
      </c>
      <c r="C56" s="37" t="s">
        <v>36</v>
      </c>
      <c r="D56" s="38">
        <f>D19-D50</f>
        <v>0</v>
      </c>
      <c r="E56" s="38">
        <f>E19-E50</f>
        <v>0</v>
      </c>
      <c r="F56" s="39">
        <f>F19-F50</f>
        <v>1</v>
      </c>
    </row>
    <row r="58" spans="1:6" ht="15" thickBot="1">
      <c r="A58" s="4" t="s">
        <v>31</v>
      </c>
    </row>
    <row r="59" spans="1:6">
      <c r="C59" s="10"/>
      <c r="D59" s="30" t="s">
        <v>34</v>
      </c>
      <c r="E59" s="31" t="s">
        <v>35</v>
      </c>
      <c r="F59" s="34" t="s">
        <v>36</v>
      </c>
    </row>
    <row r="60" spans="1:6">
      <c r="B60">
        <v>1</v>
      </c>
      <c r="C60" s="11" t="s">
        <v>34</v>
      </c>
      <c r="D60" s="35">
        <f t="array" ref="D60:F62">MINVERSE(D54:F56)</f>
        <v>1</v>
      </c>
      <c r="E60" s="35">
        <v>0</v>
      </c>
      <c r="F60" s="36">
        <v>0</v>
      </c>
    </row>
    <row r="61" spans="1:6">
      <c r="B61">
        <v>2</v>
      </c>
      <c r="C61" s="11" t="s">
        <v>35</v>
      </c>
      <c r="D61" s="35">
        <v>0</v>
      </c>
      <c r="E61" s="35">
        <v>1</v>
      </c>
      <c r="F61" s="36">
        <v>0</v>
      </c>
    </row>
    <row r="62" spans="1:6" ht="14.25" thickBot="1">
      <c r="B62">
        <v>3</v>
      </c>
      <c r="C62" s="37" t="s">
        <v>36</v>
      </c>
      <c r="D62" s="38">
        <v>0</v>
      </c>
      <c r="E62" s="38">
        <v>0</v>
      </c>
      <c r="F62" s="39">
        <v>1</v>
      </c>
    </row>
    <row r="64" spans="1:6" ht="15" thickBot="1">
      <c r="A64" s="5" t="s">
        <v>32</v>
      </c>
    </row>
    <row r="65" spans="1:19">
      <c r="C65" s="10"/>
      <c r="D65" s="30" t="s">
        <v>34</v>
      </c>
      <c r="E65" s="31" t="s">
        <v>35</v>
      </c>
      <c r="F65" s="34" t="s">
        <v>36</v>
      </c>
    </row>
    <row r="66" spans="1:19">
      <c r="B66">
        <v>1</v>
      </c>
      <c r="C66" s="11" t="s">
        <v>34</v>
      </c>
      <c r="D66" s="35">
        <f t="array" ref="D66:F68">MMULT(D60:F62,D42:F44)</f>
        <v>0.32665242452986087</v>
      </c>
      <c r="E66" s="35">
        <v>0</v>
      </c>
      <c r="F66" s="36">
        <v>0</v>
      </c>
    </row>
    <row r="67" spans="1:19">
      <c r="B67">
        <v>2</v>
      </c>
      <c r="C67" s="11" t="s">
        <v>35</v>
      </c>
      <c r="D67" s="35">
        <v>0</v>
      </c>
      <c r="E67" s="35">
        <v>0.31697656597791934</v>
      </c>
      <c r="F67" s="36">
        <v>0</v>
      </c>
    </row>
    <row r="68" spans="1:19" ht="14.25" thickBot="1">
      <c r="B68">
        <v>3</v>
      </c>
      <c r="C68" s="37" t="s">
        <v>36</v>
      </c>
      <c r="D68" s="38">
        <v>0</v>
      </c>
      <c r="E68" s="38">
        <v>0</v>
      </c>
      <c r="F68" s="39">
        <v>0.84502731046439417</v>
      </c>
    </row>
    <row r="70" spans="1:19" ht="14.25" thickBot="1">
      <c r="A70" s="6" t="s">
        <v>91</v>
      </c>
    </row>
    <row r="71" spans="1:19" s="124" customFormat="1" ht="22.5">
      <c r="C71" s="125"/>
      <c r="D71" s="64" t="s">
        <v>0</v>
      </c>
      <c r="E71" s="64" t="s">
        <v>1</v>
      </c>
      <c r="F71" s="64" t="s">
        <v>2</v>
      </c>
      <c r="G71" s="65" t="s">
        <v>48</v>
      </c>
      <c r="H71" s="64" t="s">
        <v>49</v>
      </c>
      <c r="I71" s="64" t="s">
        <v>5</v>
      </c>
      <c r="J71" s="66" t="s">
        <v>6</v>
      </c>
      <c r="K71" s="138" t="s">
        <v>8</v>
      </c>
      <c r="L71" s="67" t="s">
        <v>92</v>
      </c>
      <c r="M71" s="72" t="s">
        <v>47</v>
      </c>
    </row>
    <row r="72" spans="1:19">
      <c r="B72">
        <v>1</v>
      </c>
      <c r="C72" s="11" t="s">
        <v>34</v>
      </c>
      <c r="D72" s="216">
        <f t="array" ref="D72:I74">MMULT(D66:F68,D4:I6)</f>
        <v>4.7140383257710826E-2</v>
      </c>
      <c r="E72" s="216">
        <v>9.7176101356871509</v>
      </c>
      <c r="F72" s="216">
        <v>0</v>
      </c>
      <c r="G72" s="216">
        <v>0</v>
      </c>
      <c r="H72" s="216">
        <v>0.17000161043058001</v>
      </c>
      <c r="I72" s="216">
        <v>-6.8763437918541656E-2</v>
      </c>
      <c r="J72" s="216">
        <f>SUM(D72:I72)</f>
        <v>9.8659886914569004</v>
      </c>
      <c r="K72" s="217">
        <f t="array" ref="K72:K74">MMULT(D60:F62,L4:L6)</f>
        <v>198.03756151402965</v>
      </c>
      <c r="L72" s="218">
        <f>J72+K72</f>
        <v>207.90355020548654</v>
      </c>
      <c r="M72" s="219">
        <f>基本!L83</f>
        <v>0</v>
      </c>
    </row>
    <row r="73" spans="1:19">
      <c r="B73">
        <v>2</v>
      </c>
      <c r="C73" s="11" t="s">
        <v>35</v>
      </c>
      <c r="D73" s="216">
        <v>1.3059841216983745</v>
      </c>
      <c r="E73" s="216">
        <v>55.60879442104541</v>
      </c>
      <c r="F73" s="216">
        <v>0.42490433943074812</v>
      </c>
      <c r="G73" s="216">
        <v>42.343248942064335</v>
      </c>
      <c r="H73" s="216">
        <v>60.21703798748517</v>
      </c>
      <c r="I73" s="216">
        <v>-0.69549079380486778</v>
      </c>
      <c r="J73" s="216">
        <f>SUM(D73:I73)</f>
        <v>159.20447901791914</v>
      </c>
      <c r="K73" s="217">
        <v>253.61300138200602</v>
      </c>
      <c r="L73" s="218">
        <f>J73+K73</f>
        <v>412.81748039992516</v>
      </c>
      <c r="M73" s="219">
        <f>基本!L84</f>
        <v>0</v>
      </c>
    </row>
    <row r="74" spans="1:19" ht="14.25" thickBot="1">
      <c r="B74">
        <v>3</v>
      </c>
      <c r="C74" s="68" t="s">
        <v>36</v>
      </c>
      <c r="D74" s="220">
        <v>29.413274845359929</v>
      </c>
      <c r="E74" s="220">
        <v>973.8658044952748</v>
      </c>
      <c r="F74" s="220">
        <v>604.13980496225281</v>
      </c>
      <c r="G74" s="220">
        <v>14.720300474562263</v>
      </c>
      <c r="H74" s="220">
        <v>45.166560545213542</v>
      </c>
      <c r="I74" s="220">
        <v>-7.7871702821341357E-2</v>
      </c>
      <c r="J74" s="220">
        <f>SUM(D74:I74)</f>
        <v>1667.2278736198421</v>
      </c>
      <c r="K74" s="221">
        <v>268.6425967614216</v>
      </c>
      <c r="L74" s="222">
        <f>J74+K74</f>
        <v>1935.8704703812637</v>
      </c>
      <c r="M74" s="223">
        <f>基本!L85</f>
        <v>0</v>
      </c>
    </row>
    <row r="75" spans="1:19" ht="15" thickTop="1" thickBot="1">
      <c r="C75" s="69" t="s">
        <v>40</v>
      </c>
      <c r="D75" s="224">
        <f>SUM(D72:D74)</f>
        <v>30.766399350316014</v>
      </c>
      <c r="E75" s="224">
        <f>SUM(E72:E74)</f>
        <v>1039.1922090520075</v>
      </c>
      <c r="F75" s="224">
        <f t="shared" ref="F75:H75" si="7">SUM(F72:F74)</f>
        <v>604.56470930168359</v>
      </c>
      <c r="G75" s="224">
        <f t="shared" si="7"/>
        <v>57.0635494166266</v>
      </c>
      <c r="H75" s="224">
        <f t="shared" si="7"/>
        <v>105.5536001431293</v>
      </c>
      <c r="I75" s="224">
        <f>SUM(I72:I74)</f>
        <v>-0.84212593454475082</v>
      </c>
      <c r="J75" s="224">
        <f>SUM(J72:J74)</f>
        <v>1836.2983413292181</v>
      </c>
      <c r="K75" s="224">
        <f>SUM(K72:K74)</f>
        <v>720.29315965745729</v>
      </c>
      <c r="L75" s="225">
        <f>SUM(L72:L74)</f>
        <v>2556.5915009866753</v>
      </c>
      <c r="M75" s="226">
        <f>基本!L86</f>
        <v>0</v>
      </c>
      <c r="O75" s="149" t="s">
        <v>108</v>
      </c>
    </row>
    <row r="76" spans="1:19">
      <c r="O76" s="271" t="s">
        <v>107</v>
      </c>
    </row>
    <row r="77" spans="1:19" ht="14.25" thickBot="1">
      <c r="A77" s="239" t="s">
        <v>93</v>
      </c>
      <c r="B77" s="240"/>
      <c r="C77" s="240"/>
      <c r="N77" s="272" t="s">
        <v>44</v>
      </c>
      <c r="O77" s="273">
        <v>0.65</v>
      </c>
      <c r="Q77" s="268" t="s">
        <v>109</v>
      </c>
    </row>
    <row r="78" spans="1:19" s="123" customFormat="1" ht="36">
      <c r="B78" s="154"/>
      <c r="C78" s="155"/>
      <c r="D78" s="126" t="s">
        <v>50</v>
      </c>
      <c r="E78" s="127" t="s">
        <v>51</v>
      </c>
      <c r="F78" s="127" t="s">
        <v>52</v>
      </c>
      <c r="G78" s="127" t="s">
        <v>53</v>
      </c>
      <c r="H78" s="127" t="s">
        <v>54</v>
      </c>
      <c r="I78" s="156" t="s">
        <v>55</v>
      </c>
      <c r="J78" s="127" t="s">
        <v>56</v>
      </c>
      <c r="K78" s="156" t="s">
        <v>57</v>
      </c>
      <c r="L78" s="157" t="s">
        <v>58</v>
      </c>
      <c r="N78" s="164" t="s">
        <v>96</v>
      </c>
      <c r="O78" s="158" t="s">
        <v>97</v>
      </c>
      <c r="Q78" s="254" t="s">
        <v>87</v>
      </c>
      <c r="R78" s="255" t="s">
        <v>86</v>
      </c>
      <c r="S78" s="256" t="s">
        <v>94</v>
      </c>
    </row>
    <row r="79" spans="1:19">
      <c r="B79">
        <v>1</v>
      </c>
      <c r="C79" s="11" t="s">
        <v>34</v>
      </c>
      <c r="D79" s="191">
        <f>L72-M72</f>
        <v>207.90355020548654</v>
      </c>
      <c r="E79" s="197">
        <f t="array" ref="E79:E81">TRANSPOSE(基本!D17:F17)</f>
        <v>0.43868246575217829</v>
      </c>
      <c r="F79" s="197">
        <f>D79*E79</f>
        <v>91.203642042774632</v>
      </c>
      <c r="G79" s="197">
        <f>O$77*F$82*(基本!I4/基本!I$7)</f>
        <v>20.773779940976031</v>
      </c>
      <c r="H79" s="197">
        <f t="array" ref="H79:H81">MMULT(D66:F68,G79:G81)</f>
        <v>6.7858055843696103</v>
      </c>
      <c r="I79" s="227">
        <f>E79*H79</f>
        <v>2.9768139258661619</v>
      </c>
      <c r="J79" s="197">
        <f>D79+H79</f>
        <v>214.68935578985614</v>
      </c>
      <c r="K79" s="227">
        <f>F79+I79</f>
        <v>94.1804559686408</v>
      </c>
      <c r="L79" s="257">
        <f>L72+H79</f>
        <v>214.68935578985614</v>
      </c>
      <c r="M79" s="229"/>
      <c r="N79" s="191">
        <f t="array" ref="N79:N81">TRANSPOSE(基本!D19:F19)</f>
        <v>24.926588775539138</v>
      </c>
      <c r="O79" s="228">
        <f>N79*J79</f>
        <v>5351.4732862591563</v>
      </c>
      <c r="P79" s="229"/>
      <c r="Q79" s="191">
        <f t="array" ref="Q79:Q81">MMULT(D11:F13,H79:H81)</f>
        <v>0</v>
      </c>
      <c r="R79" s="197">
        <f>Q79+G79</f>
        <v>20.773779940976031</v>
      </c>
      <c r="S79" s="228">
        <f t="array" ref="S79:S81">MMULT(D36:F38,R79:R81)</f>
        <v>13.98797435660642</v>
      </c>
    </row>
    <row r="80" spans="1:19">
      <c r="B80">
        <v>2</v>
      </c>
      <c r="C80" s="11" t="s">
        <v>35</v>
      </c>
      <c r="D80" s="191">
        <f>L73-M73</f>
        <v>412.81748039992516</v>
      </c>
      <c r="E80" s="197">
        <v>0.4079589336378921</v>
      </c>
      <c r="F80" s="197">
        <f t="shared" ref="F80:F81" si="8">D80*E80</f>
        <v>168.4125790910349</v>
      </c>
      <c r="G80" s="197">
        <f>O$77*F$82*(基本!I5/基本!I$7)</f>
        <v>122.50625537815621</v>
      </c>
      <c r="H80" s="197">
        <v>38.831612140581967</v>
      </c>
      <c r="I80" s="227">
        <f t="shared" ref="I80:I81" si="9">E80*H80</f>
        <v>15.841703080312044</v>
      </c>
      <c r="J80" s="197">
        <f t="shared" ref="J80:J81" si="10">D80+H80</f>
        <v>451.64909254050713</v>
      </c>
      <c r="K80" s="227">
        <f t="shared" ref="K80:K81" si="11">F80+I80</f>
        <v>184.25428217134694</v>
      </c>
      <c r="L80" s="257">
        <f>L73+H80</f>
        <v>451.64909254050713</v>
      </c>
      <c r="M80" s="229"/>
      <c r="N80" s="191">
        <v>10.051797327371851</v>
      </c>
      <c r="O80" s="228">
        <f t="shared" ref="O80:O81" si="12">N80*J80</f>
        <v>4539.8851413085913</v>
      </c>
      <c r="P80" s="229"/>
      <c r="Q80" s="191">
        <v>0</v>
      </c>
      <c r="R80" s="197">
        <f>Q80+G80</f>
        <v>122.50625537815621</v>
      </c>
      <c r="S80" s="228">
        <v>83.674643237574244</v>
      </c>
    </row>
    <row r="81" spans="1:22" ht="14.25" thickBot="1">
      <c r="B81">
        <v>3</v>
      </c>
      <c r="C81" s="68" t="s">
        <v>36</v>
      </c>
      <c r="D81" s="230">
        <f>L74-M74</f>
        <v>1935.8704703812637</v>
      </c>
      <c r="E81" s="198">
        <v>0.61931732247492288</v>
      </c>
      <c r="F81" s="198">
        <f t="shared" si="8"/>
        <v>1198.9181163747937</v>
      </c>
      <c r="G81" s="198">
        <f>O$77*F$82*(基本!I6/基本!I$7)</f>
        <v>804.76728406145969</v>
      </c>
      <c r="H81" s="198">
        <v>680.05033360019036</v>
      </c>
      <c r="I81" s="231">
        <f t="shared" si="9"/>
        <v>421.16695175344796</v>
      </c>
      <c r="J81" s="198">
        <f t="shared" si="10"/>
        <v>2615.9208039814539</v>
      </c>
      <c r="K81" s="231">
        <f t="shared" si="11"/>
        <v>1620.0850681282418</v>
      </c>
      <c r="L81" s="258">
        <f>L74+H81</f>
        <v>2615.9208039814539</v>
      </c>
      <c r="M81" s="229"/>
      <c r="N81" s="191">
        <v>10.159293079032723</v>
      </c>
      <c r="O81" s="228">
        <f t="shared" si="12"/>
        <v>26575.9061191865</v>
      </c>
      <c r="P81" s="229"/>
      <c r="Q81" s="230">
        <v>0</v>
      </c>
      <c r="R81" s="198">
        <f>Q81+G81</f>
        <v>804.76728406145969</v>
      </c>
      <c r="S81" s="232">
        <v>124.71695046126935</v>
      </c>
    </row>
    <row r="82" spans="1:22" ht="15" thickTop="1" thickBot="1">
      <c r="C82" s="69" t="s">
        <v>40</v>
      </c>
      <c r="D82" s="233">
        <f>SUM(D79:D81)</f>
        <v>2556.5915009866753</v>
      </c>
      <c r="E82" s="199"/>
      <c r="F82" s="199">
        <f>SUM(F79:F81)</f>
        <v>1458.5343375086031</v>
      </c>
      <c r="G82" s="199">
        <f>SUM(G79:G81)</f>
        <v>948.04731938059194</v>
      </c>
      <c r="H82" s="199">
        <f>SUM(H79:H81)</f>
        <v>725.66775132514192</v>
      </c>
      <c r="I82" s="234">
        <f>SUM(I79:I81)</f>
        <v>439.98546875962614</v>
      </c>
      <c r="J82" s="199">
        <f t="shared" ref="J82:K82" si="13">SUM(J79:J81)</f>
        <v>3282.2592523118174</v>
      </c>
      <c r="K82" s="234">
        <f t="shared" si="13"/>
        <v>1898.5198062682296</v>
      </c>
      <c r="L82" s="235">
        <f>L75+H82</f>
        <v>3282.2592523118174</v>
      </c>
      <c r="M82" s="229"/>
      <c r="N82" s="236"/>
      <c r="O82" s="237">
        <f t="shared" ref="O82" si="14">SUM(O79:O81)</f>
        <v>36467.264546754246</v>
      </c>
      <c r="P82" s="229"/>
      <c r="Q82" s="233">
        <f t="shared" ref="Q82:S82" si="15">SUM(Q79:Q81)</f>
        <v>0</v>
      </c>
      <c r="R82" s="199">
        <f t="shared" si="15"/>
        <v>948.04731938059194</v>
      </c>
      <c r="S82" s="267">
        <f t="shared" si="15"/>
        <v>222.37956805545002</v>
      </c>
    </row>
    <row r="83" spans="1:22">
      <c r="H83" s="73" t="s">
        <v>105</v>
      </c>
    </row>
    <row r="85" spans="1:22" ht="14.25" thickBot="1">
      <c r="A85" s="149" t="s">
        <v>78</v>
      </c>
      <c r="G85" s="117" t="s">
        <v>62</v>
      </c>
      <c r="H85" s="117" t="s">
        <v>69</v>
      </c>
      <c r="I85" s="117" t="s">
        <v>70</v>
      </c>
      <c r="J85" s="117" t="s">
        <v>72</v>
      </c>
      <c r="K85" s="117" t="s">
        <v>71</v>
      </c>
      <c r="L85" s="117" t="s">
        <v>73</v>
      </c>
      <c r="M85" s="117" t="s">
        <v>74</v>
      </c>
      <c r="N85" s="117" t="s">
        <v>61</v>
      </c>
      <c r="O85" s="117" t="s">
        <v>63</v>
      </c>
      <c r="P85" s="117" t="s">
        <v>64</v>
      </c>
      <c r="Q85" s="117" t="s">
        <v>66</v>
      </c>
      <c r="R85" s="117" t="s">
        <v>67</v>
      </c>
      <c r="S85" s="117" t="s">
        <v>65</v>
      </c>
      <c r="T85" s="117" t="s">
        <v>68</v>
      </c>
      <c r="U85" s="117" t="s">
        <v>75</v>
      </c>
    </row>
    <row r="86" spans="1:22" ht="22.5">
      <c r="C86" s="10"/>
      <c r="D86" s="30" t="s">
        <v>34</v>
      </c>
      <c r="E86" s="31" t="s">
        <v>35</v>
      </c>
      <c r="F86" s="134" t="s">
        <v>36</v>
      </c>
      <c r="G86" s="136" t="s">
        <v>38</v>
      </c>
      <c r="H86" s="137" t="s">
        <v>0</v>
      </c>
      <c r="I86" s="261" t="s">
        <v>1</v>
      </c>
      <c r="J86" s="138" t="s">
        <v>2</v>
      </c>
      <c r="K86" s="66" t="s">
        <v>48</v>
      </c>
      <c r="L86" s="138" t="s">
        <v>49</v>
      </c>
      <c r="M86" s="138" t="s">
        <v>5</v>
      </c>
      <c r="N86" s="66" t="s">
        <v>6</v>
      </c>
      <c r="O86" s="66" t="s">
        <v>7</v>
      </c>
      <c r="P86" s="138" t="s">
        <v>60</v>
      </c>
      <c r="Q86" s="64" t="s">
        <v>9</v>
      </c>
      <c r="R86" s="64" t="s">
        <v>10</v>
      </c>
      <c r="S86" s="65" t="s">
        <v>59</v>
      </c>
      <c r="T86" s="64" t="s">
        <v>12</v>
      </c>
      <c r="U86" s="70" t="s">
        <v>13</v>
      </c>
      <c r="V86" s="72" t="s">
        <v>76</v>
      </c>
    </row>
    <row r="87" spans="1:22">
      <c r="B87">
        <v>1</v>
      </c>
      <c r="C87" s="11" t="s">
        <v>34</v>
      </c>
      <c r="D87" s="310"/>
      <c r="E87" s="310"/>
      <c r="F87" s="316"/>
      <c r="G87" s="241">
        <f>SUM(D87:F87)</f>
        <v>0</v>
      </c>
      <c r="H87" s="242">
        <f>D4</f>
        <v>0.14431358752520601</v>
      </c>
      <c r="I87" s="128">
        <f>E4+G79</f>
        <v>50.522863082401841</v>
      </c>
      <c r="J87" s="128">
        <f t="shared" ref="J87:M89" si="16">F4</f>
        <v>0</v>
      </c>
      <c r="K87" s="128">
        <f t="shared" si="16"/>
        <v>0</v>
      </c>
      <c r="L87" s="128">
        <f t="shared" si="16"/>
        <v>0.52043578331083029</v>
      </c>
      <c r="M87" s="197">
        <f t="shared" si="16"/>
        <v>-0.2105094980314639</v>
      </c>
      <c r="N87" s="197">
        <f>SUM(H87:M87)</f>
        <v>50.977102955206412</v>
      </c>
      <c r="O87" s="197">
        <f>G87+N87</f>
        <v>50.977102955206412</v>
      </c>
      <c r="P87" s="197">
        <f>L4</f>
        <v>198.03756151402965</v>
      </c>
      <c r="Q87" s="197">
        <f>N87+P87</f>
        <v>249.01466446923607</v>
      </c>
      <c r="R87" s="197">
        <f>O87+P87</f>
        <v>249.01466446923607</v>
      </c>
      <c r="S87" s="197">
        <f>-O87*D29</f>
        <v>-34.325308679379901</v>
      </c>
      <c r="T87" s="197">
        <f>Q87+S87</f>
        <v>214.68935578985617</v>
      </c>
      <c r="U87" s="228">
        <f>R87+S87</f>
        <v>214.68935578985617</v>
      </c>
      <c r="V87" s="247">
        <f>P87+S87</f>
        <v>163.71225283464975</v>
      </c>
    </row>
    <row r="88" spans="1:22">
      <c r="B88">
        <v>2</v>
      </c>
      <c r="C88" s="11" t="s">
        <v>35</v>
      </c>
      <c r="D88" s="310"/>
      <c r="E88" s="310"/>
      <c r="F88" s="316"/>
      <c r="G88" s="241">
        <f t="shared" ref="G88:G89" si="17">SUM(D88:F88)</f>
        <v>0</v>
      </c>
      <c r="H88" s="242">
        <f>D5</f>
        <v>4.1201283056027229</v>
      </c>
      <c r="I88" s="128">
        <f>E5+G80</f>
        <v>297.94128872039744</v>
      </c>
      <c r="J88" s="128">
        <f t="shared" si="16"/>
        <v>1.3404913329155919</v>
      </c>
      <c r="K88" s="128">
        <f t="shared" si="16"/>
        <v>133.58479296861955</v>
      </c>
      <c r="L88" s="128">
        <f t="shared" si="16"/>
        <v>189.9731540144198</v>
      </c>
      <c r="M88" s="197">
        <f t="shared" si="16"/>
        <v>-2.1941394678788835</v>
      </c>
      <c r="N88" s="197">
        <f>SUM(H88:M88)</f>
        <v>624.76571587407625</v>
      </c>
      <c r="O88" s="197">
        <f>G88+N88</f>
        <v>624.76571587407625</v>
      </c>
      <c r="P88" s="197">
        <f>L5</f>
        <v>253.61300138200602</v>
      </c>
      <c r="Q88" s="197">
        <f t="shared" ref="Q88:Q89" si="18">N88+P88</f>
        <v>878.37871725608227</v>
      </c>
      <c r="R88" s="197">
        <f t="shared" ref="R88:R89" si="19">O88+P88</f>
        <v>878.37871725608227</v>
      </c>
      <c r="S88" s="197">
        <f>-O88*D30</f>
        <v>-426.72962471557508</v>
      </c>
      <c r="T88" s="197">
        <f t="shared" ref="T88:T89" si="20">Q88+S88</f>
        <v>451.64909254050718</v>
      </c>
      <c r="U88" s="228">
        <f>R88+S88</f>
        <v>451.64909254050718</v>
      </c>
      <c r="V88" s="247">
        <f t="shared" ref="V88" si="21">P88+S88</f>
        <v>-173.11662333356907</v>
      </c>
    </row>
    <row r="89" spans="1:22">
      <c r="B89">
        <v>3</v>
      </c>
      <c r="C89" s="11" t="s">
        <v>36</v>
      </c>
      <c r="D89" s="310"/>
      <c r="E89" s="310"/>
      <c r="F89" s="316"/>
      <c r="G89" s="241">
        <f t="shared" si="17"/>
        <v>0</v>
      </c>
      <c r="H89" s="242">
        <f>D6</f>
        <v>34.807484303904374</v>
      </c>
      <c r="I89" s="128">
        <f>E6+G81</f>
        <v>1957.2339468963874</v>
      </c>
      <c r="J89" s="128">
        <f t="shared" si="16"/>
        <v>714.93524230624109</v>
      </c>
      <c r="K89" s="128">
        <f t="shared" si="16"/>
        <v>17.419910921544723</v>
      </c>
      <c r="L89" s="128">
        <f t="shared" si="16"/>
        <v>53.449823438714375</v>
      </c>
      <c r="M89" s="197">
        <f t="shared" si="16"/>
        <v>-9.2152882938832004E-2</v>
      </c>
      <c r="N89" s="197">
        <f>SUM(H89:M89)</f>
        <v>2777.7542549838527</v>
      </c>
      <c r="O89" s="197">
        <f>G89+N89</f>
        <v>2777.7542549838527</v>
      </c>
      <c r="P89" s="197">
        <f>L6</f>
        <v>268.6425967614216</v>
      </c>
      <c r="Q89" s="197">
        <f t="shared" si="18"/>
        <v>3046.396851745274</v>
      </c>
      <c r="R89" s="197">
        <f t="shared" si="19"/>
        <v>3046.396851745274</v>
      </c>
      <c r="S89" s="197">
        <f>-O89*D31</f>
        <v>-430.47604776382082</v>
      </c>
      <c r="T89" s="197">
        <f t="shared" si="20"/>
        <v>2615.920803981453</v>
      </c>
      <c r="U89" s="228">
        <f>R89+S89</f>
        <v>2615.920803981453</v>
      </c>
      <c r="V89" s="247">
        <f>P89+S89</f>
        <v>-161.83345100239922</v>
      </c>
    </row>
    <row r="90" spans="1:22" ht="14.25" thickBot="1">
      <c r="C90" s="132" t="s">
        <v>84</v>
      </c>
      <c r="D90" s="310"/>
      <c r="E90" s="310"/>
      <c r="F90" s="316"/>
      <c r="G90" s="243">
        <f>SUM(G87:G89)</f>
        <v>0</v>
      </c>
      <c r="H90" s="244">
        <f t="shared" ref="H90:N90" si="22">SUM(H87:H89)</f>
        <v>39.071926197032305</v>
      </c>
      <c r="I90" s="161">
        <f t="shared" si="22"/>
        <v>2305.6980986991866</v>
      </c>
      <c r="J90" s="161">
        <f t="shared" si="22"/>
        <v>716.27573363915667</v>
      </c>
      <c r="K90" s="161">
        <f t="shared" si="22"/>
        <v>151.00470389016428</v>
      </c>
      <c r="L90" s="161">
        <f t="shared" si="22"/>
        <v>243.943413236445</v>
      </c>
      <c r="M90" s="238">
        <f t="shared" si="22"/>
        <v>-2.496801848849179</v>
      </c>
      <c r="N90" s="238">
        <f t="shared" si="22"/>
        <v>3453.4970738131351</v>
      </c>
      <c r="O90" s="238">
        <f>SUM(O87:O89)</f>
        <v>3453.4970738131351</v>
      </c>
      <c r="P90" s="238">
        <f>SUM(P87:P89)</f>
        <v>720.29315965745729</v>
      </c>
      <c r="Q90" s="238">
        <f t="shared" ref="Q90:R90" si="23">SUM(Q87:Q89)</f>
        <v>4173.7902334705923</v>
      </c>
      <c r="R90" s="238">
        <f t="shared" si="23"/>
        <v>4173.7902334705923</v>
      </c>
      <c r="S90" s="238">
        <f>SUM(S87:S89)</f>
        <v>-891.53098115877583</v>
      </c>
      <c r="T90" s="238">
        <f>SUM(T87:T89)</f>
        <v>3282.2592523118165</v>
      </c>
      <c r="U90" s="237">
        <f>SUM(U87:U89)</f>
        <v>3282.2592523118165</v>
      </c>
      <c r="V90" s="248">
        <f>SUM(V87:V89)</f>
        <v>-171.23782150131854</v>
      </c>
    </row>
    <row r="91" spans="1:22" ht="14.25" thickBot="1">
      <c r="C91" s="133" t="s">
        <v>77</v>
      </c>
      <c r="D91" s="161">
        <f>基本!D17*D92</f>
        <v>94.180455968640786</v>
      </c>
      <c r="E91" s="161">
        <f>基本!E17*E92</f>
        <v>184.25428217134694</v>
      </c>
      <c r="F91" s="161">
        <f>基本!F17*F92</f>
        <v>1620.0850681282416</v>
      </c>
      <c r="G91" s="245">
        <f>SUM(D91:F91)</f>
        <v>1898.5198062682293</v>
      </c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</row>
    <row r="92" spans="1:22" ht="14.25" thickBot="1">
      <c r="C92" s="69" t="s">
        <v>85</v>
      </c>
      <c r="D92" s="259">
        <f t="array" ref="D92:F92">TRANSPOSE(L79:L81)</f>
        <v>214.68935578985614</v>
      </c>
      <c r="E92" s="259">
        <v>451.64909254050713</v>
      </c>
      <c r="F92" s="260">
        <v>2615.9208039814539</v>
      </c>
      <c r="G92" s="246">
        <f>SUM(D92:F92)</f>
        <v>3282.2592523118174</v>
      </c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229"/>
      <c r="T92" s="183"/>
      <c r="U92" s="183"/>
      <c r="V92" s="183"/>
    </row>
    <row r="93" spans="1:22">
      <c r="I93" s="62"/>
      <c r="S93" s="148"/>
    </row>
    <row r="94" spans="1:22" ht="14.25" thickBot="1">
      <c r="S94" s="229"/>
    </row>
    <row r="95" spans="1:22">
      <c r="C95" s="10"/>
      <c r="D95" s="249" t="s">
        <v>81</v>
      </c>
      <c r="E95" s="249" t="s">
        <v>80</v>
      </c>
      <c r="F95" s="250" t="s">
        <v>82</v>
      </c>
    </row>
    <row r="96" spans="1:22">
      <c r="C96" s="11" t="s">
        <v>79</v>
      </c>
      <c r="D96" s="262">
        <f>U90-基本!U7</f>
        <v>-232.28968487896054</v>
      </c>
      <c r="E96" s="119">
        <f>D96/基本!U7</f>
        <v>-6.6093740343428714E-2</v>
      </c>
      <c r="F96" s="251" t="e">
        <f>D96/S$7</f>
        <v>#DIV/0!</v>
      </c>
      <c r="S96" s="229"/>
    </row>
    <row r="97" spans="3:8">
      <c r="C97" s="11" t="s">
        <v>77</v>
      </c>
      <c r="D97" s="262">
        <f>G91-基本!G14</f>
        <v>-114.32961917103648</v>
      </c>
      <c r="E97" s="119">
        <f>D97/基本!T7</f>
        <v>-5.679988663140377E-2</v>
      </c>
      <c r="F97" s="251" t="e">
        <f>D97/S$7</f>
        <v>#DIV/0!</v>
      </c>
      <c r="H97" s="148"/>
    </row>
    <row r="98" spans="3:8" ht="14.25" thickBot="1">
      <c r="C98" s="37" t="s">
        <v>76</v>
      </c>
      <c r="D98" s="263">
        <f>V90-基本!W7</f>
        <v>321.36250749196023</v>
      </c>
      <c r="E98" s="252"/>
      <c r="F98" s="253"/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zoomScaleNormal="100" workbookViewId="0">
      <selection activeCell="V3" sqref="V3:V6"/>
    </sheetView>
  </sheetViews>
  <sheetFormatPr defaultRowHeight="13.5"/>
  <cols>
    <col min="1" max="1" width="1.375" customWidth="1"/>
    <col min="2" max="2" width="3.625" customWidth="1"/>
    <col min="3" max="3" width="13.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9.5" bestFit="1" customWidth="1"/>
    <col min="9" max="9" width="9.875" bestFit="1" customWidth="1"/>
    <col min="10" max="10" width="11" customWidth="1"/>
    <col min="11" max="11" width="10.875" customWidth="1"/>
    <col min="12" max="12" width="12.75" customWidth="1"/>
    <col min="13" max="13" width="11.25" customWidth="1"/>
    <col min="14" max="14" width="13.25" customWidth="1"/>
    <col min="15" max="15" width="10" customWidth="1"/>
    <col min="16" max="16" width="9.5" customWidth="1"/>
    <col min="17" max="17" width="10" bestFit="1" customWidth="1"/>
    <col min="18" max="18" width="8.75" customWidth="1"/>
    <col min="19" max="19" width="10.25" customWidth="1"/>
    <col min="20" max="20" width="10" bestFit="1" customWidth="1"/>
    <col min="21" max="21" width="11.375" customWidth="1"/>
    <col min="22" max="22" width="11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 ht="24.75" customHeight="1">
      <c r="B1" s="215" t="s">
        <v>98</v>
      </c>
      <c r="C1" s="73"/>
      <c r="D1" s="73"/>
      <c r="E1" s="73" t="s">
        <v>43</v>
      </c>
    </row>
    <row r="2" spans="1:33" ht="14.25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3.25" thickBot="1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60</v>
      </c>
      <c r="M3" s="64" t="s">
        <v>9</v>
      </c>
      <c r="N3" s="64" t="s">
        <v>10</v>
      </c>
      <c r="O3" s="65" t="s">
        <v>89</v>
      </c>
      <c r="P3" s="64" t="s">
        <v>12</v>
      </c>
      <c r="Q3" s="70" t="s">
        <v>13</v>
      </c>
      <c r="R3" s="71"/>
      <c r="S3" s="182" t="s">
        <v>46</v>
      </c>
      <c r="T3" s="72" t="s">
        <v>101</v>
      </c>
      <c r="V3" s="283" t="s">
        <v>100</v>
      </c>
    </row>
    <row r="4" spans="1:33" ht="14.25" thickTop="1">
      <c r="B4">
        <v>1</v>
      </c>
      <c r="C4" s="11" t="s">
        <v>34</v>
      </c>
      <c r="D4" s="159">
        <f>基本!H4</f>
        <v>0.14431358752520601</v>
      </c>
      <c r="E4" s="159">
        <f>基本!I4+S4</f>
        <v>31.236537298497101</v>
      </c>
      <c r="F4" s="159">
        <f>基本!J4</f>
        <v>0</v>
      </c>
      <c r="G4" s="159">
        <f>基本!K4</f>
        <v>0</v>
      </c>
      <c r="H4" s="159">
        <f>基本!L4</f>
        <v>0.52043578331083029</v>
      </c>
      <c r="I4" s="191">
        <f>基本!M4</f>
        <v>-0.2105094980314639</v>
      </c>
      <c r="J4" s="128">
        <f>SUM(D4:I4)</f>
        <v>31.690777171301676</v>
      </c>
      <c r="K4" s="128"/>
      <c r="L4" s="128">
        <f>基本!P4+'消費増加＋自給率アップ（一次効果）'!T4</f>
        <v>198.03756151402965</v>
      </c>
      <c r="M4" s="128">
        <f>J4+L4</f>
        <v>229.72833868533132</v>
      </c>
      <c r="N4" s="128"/>
      <c r="O4" s="128"/>
      <c r="P4" s="128"/>
      <c r="Q4" s="160"/>
      <c r="R4" s="183"/>
      <c r="S4" s="59">
        <f>基本!I4*0.05</f>
        <v>1.4874541570712907</v>
      </c>
      <c r="T4" s="184">
        <v>0</v>
      </c>
      <c r="U4" s="9" t="s">
        <v>37</v>
      </c>
      <c r="V4" s="282">
        <v>0</v>
      </c>
      <c r="W4" s="9"/>
      <c r="X4" s="9"/>
      <c r="Y4" s="9"/>
      <c r="AD4" s="9"/>
      <c r="AE4" s="9"/>
      <c r="AF4" s="9"/>
      <c r="AG4" s="9"/>
    </row>
    <row r="5" spans="1:33">
      <c r="B5">
        <v>2</v>
      </c>
      <c r="C5" s="11" t="s">
        <v>35</v>
      </c>
      <c r="D5" s="159">
        <f>基本!H5</f>
        <v>4.1201283056027229</v>
      </c>
      <c r="E5" s="159">
        <f>基本!I5+S5</f>
        <v>184.2067850093533</v>
      </c>
      <c r="F5" s="159">
        <f>基本!J5</f>
        <v>1.3404913329155919</v>
      </c>
      <c r="G5" s="159">
        <f>基本!K5</f>
        <v>133.58479296861955</v>
      </c>
      <c r="H5" s="159">
        <f>基本!L5</f>
        <v>189.9731540144198</v>
      </c>
      <c r="I5" s="191">
        <f>基本!M5</f>
        <v>-2.1941394678788835</v>
      </c>
      <c r="J5" s="128">
        <f>SUM(D5:I5)</f>
        <v>511.03121216303208</v>
      </c>
      <c r="K5" s="128"/>
      <c r="L5" s="128">
        <f>基本!P5+'消費増加＋自給率アップ（一次効果）'!T5</f>
        <v>253.61300138200602</v>
      </c>
      <c r="M5" s="128">
        <f t="shared" ref="M5:M6" si="0">J5+L5</f>
        <v>764.64421354503816</v>
      </c>
      <c r="N5" s="128"/>
      <c r="O5" s="128"/>
      <c r="P5" s="128"/>
      <c r="Q5" s="160"/>
      <c r="R5" s="183"/>
      <c r="S5" s="59">
        <f>基本!I5*0.05</f>
        <v>8.7717516671120617</v>
      </c>
      <c r="T5" s="184">
        <v>0</v>
      </c>
      <c r="U5" s="9" t="s">
        <v>37</v>
      </c>
      <c r="V5" s="162">
        <v>-7.0000000000000007E-2</v>
      </c>
      <c r="W5" s="9"/>
      <c r="X5" s="9"/>
      <c r="Y5" s="9"/>
      <c r="AD5" s="9"/>
      <c r="AE5" s="9"/>
      <c r="AF5" s="9"/>
      <c r="AG5" s="9"/>
    </row>
    <row r="6" spans="1:33" ht="14.25" thickBot="1">
      <c r="B6">
        <v>3</v>
      </c>
      <c r="C6" s="37" t="s">
        <v>36</v>
      </c>
      <c r="D6" s="159">
        <f>基本!H6</f>
        <v>34.807484303904374</v>
      </c>
      <c r="E6" s="159">
        <f>基本!I6+S6</f>
        <v>1210.0899959766741</v>
      </c>
      <c r="F6" s="159">
        <f>基本!J6</f>
        <v>714.93524230624109</v>
      </c>
      <c r="G6" s="159">
        <f>基本!K6</f>
        <v>17.419910921544723</v>
      </c>
      <c r="H6" s="159">
        <f>基本!L6</f>
        <v>53.449823438714375</v>
      </c>
      <c r="I6" s="191">
        <f>基本!M6</f>
        <v>-9.2152882938832004E-2</v>
      </c>
      <c r="J6" s="185">
        <f>SUM(D6:I6)</f>
        <v>2030.6103040641401</v>
      </c>
      <c r="K6" s="185"/>
      <c r="L6" s="128">
        <f>基本!P6+'消費増加＋自給率アップ（一次効果）'!T6</f>
        <v>268.6425967614216</v>
      </c>
      <c r="M6" s="185">
        <f t="shared" si="0"/>
        <v>2299.2529008255615</v>
      </c>
      <c r="N6" s="185"/>
      <c r="O6" s="128"/>
      <c r="P6" s="185"/>
      <c r="Q6" s="186"/>
      <c r="R6" s="183"/>
      <c r="S6" s="59">
        <f>基本!I6*0.05</f>
        <v>57.623333141746393</v>
      </c>
      <c r="T6" s="184">
        <v>0</v>
      </c>
      <c r="U6" s="9" t="s">
        <v>37</v>
      </c>
      <c r="V6" s="163">
        <v>0</v>
      </c>
      <c r="W6" s="9"/>
      <c r="X6" s="9"/>
      <c r="Y6" s="9"/>
      <c r="AD6" s="9"/>
      <c r="AE6" s="9"/>
      <c r="AF6" s="9"/>
      <c r="AG6" s="9"/>
    </row>
    <row r="7" spans="1:33" ht="15" thickTop="1" thickBot="1">
      <c r="C7" s="20"/>
      <c r="D7" s="187">
        <f>SUM(D4:D6)</f>
        <v>39.071926197032305</v>
      </c>
      <c r="E7" s="188">
        <f t="shared" ref="E7:M7" si="1">SUM(E4:E6)</f>
        <v>1425.5333182845245</v>
      </c>
      <c r="F7" s="188">
        <f t="shared" si="1"/>
        <v>716.27573363915667</v>
      </c>
      <c r="G7" s="188">
        <f t="shared" si="1"/>
        <v>151.00470389016428</v>
      </c>
      <c r="H7" s="188">
        <f t="shared" si="1"/>
        <v>243.943413236445</v>
      </c>
      <c r="I7" s="192">
        <f t="shared" si="1"/>
        <v>-2.496801848849179</v>
      </c>
      <c r="J7" s="188">
        <f>SUM(J4:J6)</f>
        <v>2573.3322933984737</v>
      </c>
      <c r="K7" s="188"/>
      <c r="L7" s="188">
        <f t="shared" si="1"/>
        <v>720.29315965745729</v>
      </c>
      <c r="M7" s="188">
        <f t="shared" si="1"/>
        <v>3293.6254530559308</v>
      </c>
      <c r="N7" s="188"/>
      <c r="O7" s="188"/>
      <c r="P7" s="188"/>
      <c r="Q7" s="189"/>
      <c r="R7" s="183"/>
      <c r="S7" s="190">
        <f>SUM(S4:S6)</f>
        <v>67.88253896592974</v>
      </c>
      <c r="T7" s="190">
        <f>SUM(T4:T6)</f>
        <v>0</v>
      </c>
      <c r="U7" s="9" t="s">
        <v>37</v>
      </c>
      <c r="V7" s="9"/>
      <c r="W7" s="9"/>
      <c r="X7" s="9"/>
      <c r="Y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基本!D23</f>
        <v>0</v>
      </c>
      <c r="E11" s="35">
        <f>基本!E23</f>
        <v>0</v>
      </c>
      <c r="F11" s="36">
        <f>基本!F23</f>
        <v>0</v>
      </c>
    </row>
    <row r="12" spans="1:33">
      <c r="C12" s="11" t="s">
        <v>35</v>
      </c>
      <c r="D12" s="35">
        <f>基本!D24</f>
        <v>0</v>
      </c>
      <c r="E12" s="35">
        <f>基本!E24</f>
        <v>0</v>
      </c>
      <c r="F12" s="36">
        <f>基本!F24</f>
        <v>0</v>
      </c>
    </row>
    <row r="13" spans="1:33" ht="14.25" thickBot="1">
      <c r="C13" s="37" t="s">
        <v>36</v>
      </c>
      <c r="D13" s="38">
        <f>基本!D25</f>
        <v>0</v>
      </c>
      <c r="E13" s="38">
        <f>基本!E25</f>
        <v>0</v>
      </c>
      <c r="F13" s="39">
        <f>基本!F25</f>
        <v>0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1</v>
      </c>
      <c r="E23" s="35">
        <f t="shared" ref="E23:F25" si="2">E17-E11</f>
        <v>0</v>
      </c>
      <c r="F23" s="36">
        <f t="shared" si="2"/>
        <v>0</v>
      </c>
    </row>
    <row r="24" spans="1:6">
      <c r="B24">
        <v>2</v>
      </c>
      <c r="C24" s="11" t="s">
        <v>35</v>
      </c>
      <c r="D24" s="35">
        <f>D18-D12</f>
        <v>0</v>
      </c>
      <c r="E24" s="35">
        <f t="shared" si="2"/>
        <v>1</v>
      </c>
      <c r="F24" s="36">
        <f t="shared" si="2"/>
        <v>0</v>
      </c>
    </row>
    <row r="25" spans="1:6" ht="14.25" thickBot="1">
      <c r="B25">
        <v>3</v>
      </c>
      <c r="C25" s="37" t="s">
        <v>36</v>
      </c>
      <c r="D25" s="38">
        <f>D19-D13</f>
        <v>0</v>
      </c>
      <c r="E25" s="38">
        <f t="shared" si="2"/>
        <v>0</v>
      </c>
      <c r="F25" s="39">
        <f t="shared" si="2"/>
        <v>1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>
        <f>-基本!S4/基本!O4+V4</f>
        <v>0.67334757547013913</v>
      </c>
    </row>
    <row r="30" spans="1:6">
      <c r="B30">
        <v>2</v>
      </c>
      <c r="C30" s="11" t="s">
        <v>35</v>
      </c>
      <c r="D30" s="36">
        <f>-基本!S5/基本!O5+V5</f>
        <v>0.61302343402208059</v>
      </c>
    </row>
    <row r="31" spans="1:6" ht="14.25" thickBot="1">
      <c r="B31">
        <v>3</v>
      </c>
      <c r="C31" s="37" t="s">
        <v>36</v>
      </c>
      <c r="D31" s="36">
        <f>-基本!S6/基本!O6+V6</f>
        <v>0.15497268953560589</v>
      </c>
    </row>
    <row r="33" spans="1:6" ht="14.25" thickBot="1">
      <c r="A33" s="4" t="s">
        <v>27</v>
      </c>
      <c r="D33">
        <v>1</v>
      </c>
      <c r="E33">
        <v>2</v>
      </c>
      <c r="F33">
        <v>3</v>
      </c>
    </row>
    <row r="34" spans="1:6">
      <c r="B34" s="33"/>
      <c r="C34" s="10"/>
      <c r="D34" s="30" t="s">
        <v>34</v>
      </c>
      <c r="E34" s="31" t="s">
        <v>35</v>
      </c>
      <c r="F34" s="34" t="s">
        <v>36</v>
      </c>
    </row>
    <row r="35" spans="1:6">
      <c r="B35">
        <v>1</v>
      </c>
      <c r="C35" s="11" t="s">
        <v>34</v>
      </c>
      <c r="D35" s="48">
        <f t="shared" ref="D35:F37" si="3">IF($B35=D$33,$D29,0)</f>
        <v>0.67334757547013913</v>
      </c>
      <c r="E35" s="48">
        <f t="shared" si="3"/>
        <v>0</v>
      </c>
      <c r="F35" s="48">
        <f t="shared" si="3"/>
        <v>0</v>
      </c>
    </row>
    <row r="36" spans="1:6">
      <c r="B36">
        <v>2</v>
      </c>
      <c r="C36" s="11" t="s">
        <v>35</v>
      </c>
      <c r="D36" s="48">
        <f t="shared" si="3"/>
        <v>0</v>
      </c>
      <c r="E36" s="48">
        <f t="shared" si="3"/>
        <v>0.61302343402208059</v>
      </c>
      <c r="F36" s="48">
        <f t="shared" si="3"/>
        <v>0</v>
      </c>
    </row>
    <row r="37" spans="1:6" ht="14.25" thickBot="1">
      <c r="B37">
        <v>3</v>
      </c>
      <c r="C37" s="37" t="s">
        <v>36</v>
      </c>
      <c r="D37" s="48">
        <f t="shared" si="3"/>
        <v>0</v>
      </c>
      <c r="E37" s="48">
        <f t="shared" si="3"/>
        <v>0</v>
      </c>
      <c r="F37" s="48">
        <f t="shared" si="3"/>
        <v>0.15497268953560589</v>
      </c>
    </row>
    <row r="39" spans="1:6" ht="14.25" thickBot="1">
      <c r="A39" s="4" t="s">
        <v>28</v>
      </c>
    </row>
    <row r="40" spans="1:6">
      <c r="A40" s="33"/>
      <c r="C40" s="10"/>
      <c r="D40" s="30" t="s">
        <v>34</v>
      </c>
      <c r="E40" s="31" t="s">
        <v>35</v>
      </c>
      <c r="F40" s="34" t="s">
        <v>36</v>
      </c>
    </row>
    <row r="41" spans="1:6">
      <c r="B41">
        <v>1</v>
      </c>
      <c r="C41" s="11" t="s">
        <v>34</v>
      </c>
      <c r="D41" s="150">
        <f t="shared" ref="D41:F43" si="4">D17-D35</f>
        <v>0.32665242452986087</v>
      </c>
      <c r="E41" s="150">
        <f t="shared" si="4"/>
        <v>0</v>
      </c>
      <c r="F41" s="151">
        <f t="shared" si="4"/>
        <v>0</v>
      </c>
    </row>
    <row r="42" spans="1:6">
      <c r="B42">
        <v>2</v>
      </c>
      <c r="C42" s="11" t="s">
        <v>35</v>
      </c>
      <c r="D42" s="150">
        <f t="shared" si="4"/>
        <v>0</v>
      </c>
      <c r="E42" s="150">
        <f t="shared" si="4"/>
        <v>0.38697656597791941</v>
      </c>
      <c r="F42" s="151">
        <f t="shared" si="4"/>
        <v>0</v>
      </c>
    </row>
    <row r="43" spans="1:6" ht="14.25" thickBot="1">
      <c r="B43">
        <v>3</v>
      </c>
      <c r="C43" s="37" t="s">
        <v>36</v>
      </c>
      <c r="D43" s="152">
        <f t="shared" si="4"/>
        <v>0</v>
      </c>
      <c r="E43" s="152">
        <f t="shared" si="4"/>
        <v>0</v>
      </c>
      <c r="F43" s="153">
        <f t="shared" si="4"/>
        <v>0.84502731046439417</v>
      </c>
    </row>
    <row r="45" spans="1:6" ht="14.25" thickBot="1">
      <c r="A45" s="4" t="s">
        <v>29</v>
      </c>
    </row>
    <row r="46" spans="1:6">
      <c r="C46" s="10"/>
      <c r="D46" s="30" t="s">
        <v>34</v>
      </c>
      <c r="E46" s="31" t="s">
        <v>35</v>
      </c>
      <c r="F46" s="34" t="s">
        <v>36</v>
      </c>
    </row>
    <row r="47" spans="1:6">
      <c r="B47">
        <v>1</v>
      </c>
      <c r="C47" s="11" t="s">
        <v>34</v>
      </c>
      <c r="D47" s="52">
        <f t="array" ref="D47:F49">MMULT(D41:F43,D11:F13)</f>
        <v>0</v>
      </c>
      <c r="E47" s="52">
        <v>0</v>
      </c>
      <c r="F47" s="53">
        <v>0</v>
      </c>
    </row>
    <row r="48" spans="1:6">
      <c r="B48">
        <v>2</v>
      </c>
      <c r="C48" s="11" t="s">
        <v>35</v>
      </c>
      <c r="D48" s="52">
        <v>0</v>
      </c>
      <c r="E48" s="52">
        <v>0</v>
      </c>
      <c r="F48" s="53">
        <v>0</v>
      </c>
    </row>
    <row r="49" spans="1:6" ht="14.25" thickBot="1">
      <c r="B49">
        <v>3</v>
      </c>
      <c r="C49" s="37" t="s">
        <v>36</v>
      </c>
      <c r="D49" s="54">
        <v>0</v>
      </c>
      <c r="E49" s="54">
        <v>0</v>
      </c>
      <c r="F49" s="55">
        <v>0</v>
      </c>
    </row>
    <row r="51" spans="1:6" ht="14.25" thickBot="1">
      <c r="A51" s="4" t="s">
        <v>30</v>
      </c>
    </row>
    <row r="52" spans="1:6">
      <c r="C52" s="10"/>
      <c r="D52" s="30" t="s">
        <v>34</v>
      </c>
      <c r="E52" s="31" t="s">
        <v>35</v>
      </c>
      <c r="F52" s="34" t="s">
        <v>36</v>
      </c>
    </row>
    <row r="53" spans="1:6">
      <c r="B53">
        <v>1</v>
      </c>
      <c r="C53" s="11" t="s">
        <v>34</v>
      </c>
      <c r="D53" s="35">
        <f t="shared" ref="D53:F55" si="5">D17-D47</f>
        <v>1</v>
      </c>
      <c r="E53" s="35">
        <f t="shared" si="5"/>
        <v>0</v>
      </c>
      <c r="F53" s="36">
        <f t="shared" si="5"/>
        <v>0</v>
      </c>
    </row>
    <row r="54" spans="1:6">
      <c r="B54">
        <v>2</v>
      </c>
      <c r="C54" s="11" t="s">
        <v>35</v>
      </c>
      <c r="D54" s="35">
        <f t="shared" si="5"/>
        <v>0</v>
      </c>
      <c r="E54" s="35">
        <f t="shared" si="5"/>
        <v>1</v>
      </c>
      <c r="F54" s="36">
        <f t="shared" si="5"/>
        <v>0</v>
      </c>
    </row>
    <row r="55" spans="1:6" ht="14.25" thickBot="1">
      <c r="B55">
        <v>3</v>
      </c>
      <c r="C55" s="37" t="s">
        <v>36</v>
      </c>
      <c r="D55" s="38">
        <f t="shared" si="5"/>
        <v>0</v>
      </c>
      <c r="E55" s="38">
        <f t="shared" si="5"/>
        <v>0</v>
      </c>
      <c r="F55" s="39">
        <f t="shared" si="5"/>
        <v>1</v>
      </c>
    </row>
    <row r="57" spans="1:6" ht="15" thickBot="1">
      <c r="A57" s="4" t="s">
        <v>31</v>
      </c>
    </row>
    <row r="58" spans="1:6">
      <c r="C58" s="10"/>
      <c r="D58" s="30" t="s">
        <v>34</v>
      </c>
      <c r="E58" s="31" t="s">
        <v>35</v>
      </c>
      <c r="F58" s="34" t="s">
        <v>36</v>
      </c>
    </row>
    <row r="59" spans="1:6">
      <c r="B59">
        <v>1</v>
      </c>
      <c r="C59" s="11" t="s">
        <v>34</v>
      </c>
      <c r="D59" s="35">
        <f t="array" ref="D59:F61">MINVERSE(D53:F55)</f>
        <v>1</v>
      </c>
      <c r="E59" s="35">
        <v>0</v>
      </c>
      <c r="F59" s="36">
        <v>0</v>
      </c>
    </row>
    <row r="60" spans="1:6">
      <c r="B60">
        <v>2</v>
      </c>
      <c r="C60" s="11" t="s">
        <v>35</v>
      </c>
      <c r="D60" s="35">
        <v>0</v>
      </c>
      <c r="E60" s="35">
        <v>1</v>
      </c>
      <c r="F60" s="36">
        <v>0</v>
      </c>
    </row>
    <row r="61" spans="1:6" ht="14.25" thickBot="1">
      <c r="B61">
        <v>3</v>
      </c>
      <c r="C61" s="37" t="s">
        <v>36</v>
      </c>
      <c r="D61" s="38">
        <v>0</v>
      </c>
      <c r="E61" s="38">
        <v>0</v>
      </c>
      <c r="F61" s="39">
        <v>1</v>
      </c>
    </row>
    <row r="63" spans="1:6" ht="15" thickBot="1">
      <c r="A63" s="5" t="s">
        <v>32</v>
      </c>
    </row>
    <row r="64" spans="1:6">
      <c r="C64" s="10"/>
      <c r="D64" s="30" t="s">
        <v>34</v>
      </c>
      <c r="E64" s="31" t="s">
        <v>35</v>
      </c>
      <c r="F64" s="34" t="s">
        <v>36</v>
      </c>
    </row>
    <row r="65" spans="1:22">
      <c r="B65">
        <v>1</v>
      </c>
      <c r="C65" s="11" t="s">
        <v>34</v>
      </c>
      <c r="D65" s="35">
        <f t="array" ref="D65:F67">MMULT(D59:F61,D41:F43)</f>
        <v>0.32665242452986087</v>
      </c>
      <c r="E65" s="35">
        <v>0</v>
      </c>
      <c r="F65" s="36">
        <v>0</v>
      </c>
    </row>
    <row r="66" spans="1:22">
      <c r="B66">
        <v>2</v>
      </c>
      <c r="C66" s="11" t="s">
        <v>35</v>
      </c>
      <c r="D66" s="35">
        <v>0</v>
      </c>
      <c r="E66" s="35">
        <v>0.38697656597791941</v>
      </c>
      <c r="F66" s="36">
        <v>0</v>
      </c>
      <c r="M66" s="212"/>
      <c r="N66" s="213"/>
      <c r="O66" s="213"/>
      <c r="P66" s="213"/>
      <c r="Q66" s="213"/>
      <c r="R66" s="213"/>
      <c r="S66" s="213"/>
    </row>
    <row r="67" spans="1:22" ht="14.25" thickBot="1">
      <c r="B67">
        <v>3</v>
      </c>
      <c r="C67" s="37" t="s">
        <v>36</v>
      </c>
      <c r="D67" s="38">
        <v>0</v>
      </c>
      <c r="E67" s="38">
        <v>0</v>
      </c>
      <c r="F67" s="39">
        <v>0.84502731046439417</v>
      </c>
      <c r="M67" s="212"/>
      <c r="N67" s="213"/>
      <c r="O67" s="213"/>
      <c r="P67" s="213"/>
      <c r="Q67" s="213"/>
      <c r="R67" s="213"/>
      <c r="S67" s="213"/>
    </row>
    <row r="68" spans="1:22">
      <c r="M68" s="212"/>
      <c r="N68" s="213"/>
      <c r="O68" s="213"/>
      <c r="P68" s="213"/>
      <c r="Q68" s="213"/>
      <c r="R68" s="213"/>
      <c r="S68" s="213"/>
    </row>
    <row r="69" spans="1:22" ht="14.25" thickBot="1">
      <c r="A69" s="6" t="s">
        <v>91</v>
      </c>
      <c r="M69" s="212"/>
      <c r="N69" s="213"/>
      <c r="O69" s="213"/>
      <c r="P69" s="268" t="s">
        <v>106</v>
      </c>
      <c r="Q69" s="213"/>
      <c r="S69" s="213"/>
    </row>
    <row r="70" spans="1:22" s="124" customFormat="1" ht="24">
      <c r="C70" s="125"/>
      <c r="D70" s="64" t="s">
        <v>0</v>
      </c>
      <c r="E70" s="64" t="s">
        <v>1</v>
      </c>
      <c r="F70" s="64" t="s">
        <v>2</v>
      </c>
      <c r="G70" s="65" t="s">
        <v>48</v>
      </c>
      <c r="H70" s="64" t="s">
        <v>49</v>
      </c>
      <c r="I70" s="64" t="s">
        <v>5</v>
      </c>
      <c r="J70" s="66" t="s">
        <v>6</v>
      </c>
      <c r="K70" s="113" t="s">
        <v>8</v>
      </c>
      <c r="L70" s="67" t="s">
        <v>92</v>
      </c>
      <c r="M70" s="72" t="s">
        <v>47</v>
      </c>
      <c r="N70" s="126" t="s">
        <v>50</v>
      </c>
      <c r="O70" s="214"/>
      <c r="P70" s="254" t="s">
        <v>87</v>
      </c>
      <c r="Q70" s="255" t="s">
        <v>86</v>
      </c>
      <c r="R70" s="256" t="s">
        <v>94</v>
      </c>
    </row>
    <row r="71" spans="1:22">
      <c r="B71">
        <v>1</v>
      </c>
      <c r="C71" s="11" t="s">
        <v>34</v>
      </c>
      <c r="D71" s="128">
        <f t="array" ref="D71:I73">MMULT(D65:F67,D4:I6)</f>
        <v>4.7140383257710826E-2</v>
      </c>
      <c r="E71" s="128">
        <v>10.203490642471509</v>
      </c>
      <c r="F71" s="128">
        <v>0</v>
      </c>
      <c r="G71" s="128">
        <v>0</v>
      </c>
      <c r="H71" s="128">
        <v>0.17000161043058001</v>
      </c>
      <c r="I71" s="197">
        <v>-6.8763437918541656E-2</v>
      </c>
      <c r="J71" s="128">
        <f>SUM(D71:I71)</f>
        <v>10.351869198241259</v>
      </c>
      <c r="K71" s="193">
        <f t="array" ref="K71:K73">MMULT(D59:F61,L4:L6)</f>
        <v>198.03756151402965</v>
      </c>
      <c r="L71" s="160">
        <f>J71+K71</f>
        <v>208.38943071227089</v>
      </c>
      <c r="M71" s="265">
        <f>基本!U4</f>
        <v>231.84078864698182</v>
      </c>
      <c r="N71" s="265">
        <f>L71-M71</f>
        <v>-23.451357934710927</v>
      </c>
      <c r="O71" s="264"/>
      <c r="P71" s="191">
        <f t="array" ref="P71:P73">MMULT(D11:F13,N71:N73)</f>
        <v>0</v>
      </c>
      <c r="Q71" s="197">
        <f>P71+S4</f>
        <v>1.4874541570712907</v>
      </c>
      <c r="R71" s="228">
        <f t="array" ref="R71:R73">MMULT(D35:F37,Q71:Q73)</f>
        <v>1.001573650286933</v>
      </c>
    </row>
    <row r="72" spans="1:22">
      <c r="B72">
        <v>2</v>
      </c>
      <c r="C72" s="11" t="s">
        <v>35</v>
      </c>
      <c r="D72" s="128">
        <v>1.5943931030905654</v>
      </c>
      <c r="E72" s="128">
        <v>71.283709092752417</v>
      </c>
      <c r="F72" s="128">
        <v>0.51873873273483961</v>
      </c>
      <c r="G72" s="128">
        <v>51.694184449867706</v>
      </c>
      <c r="H72" s="128">
        <v>73.515158768494572</v>
      </c>
      <c r="I72" s="197">
        <v>-0.8490805565563897</v>
      </c>
      <c r="J72" s="128">
        <f>SUM(D72:I72)</f>
        <v>197.75710359038371</v>
      </c>
      <c r="K72" s="193">
        <v>253.61300138200602</v>
      </c>
      <c r="L72" s="160">
        <f>J72+K72</f>
        <v>451.37010497238975</v>
      </c>
      <c r="M72" s="265">
        <f>基本!U5</f>
        <v>576.71278192351758</v>
      </c>
      <c r="N72" s="265">
        <f t="shared" ref="N72:N73" si="6">L72-M72</f>
        <v>-125.34267695112783</v>
      </c>
      <c r="O72" s="264"/>
      <c r="P72" s="191">
        <v>0</v>
      </c>
      <c r="Q72" s="197">
        <f>P72+S5</f>
        <v>8.7717516671120617</v>
      </c>
      <c r="R72" s="228">
        <v>5.3772893293619468</v>
      </c>
    </row>
    <row r="73" spans="1:22" ht="14.25" thickBot="1">
      <c r="B73">
        <v>3</v>
      </c>
      <c r="C73" s="68" t="s">
        <v>36</v>
      </c>
      <c r="D73" s="130">
        <v>29.413274845359929</v>
      </c>
      <c r="E73" s="130">
        <v>1022.5590947200385</v>
      </c>
      <c r="F73" s="130">
        <v>604.13980496225281</v>
      </c>
      <c r="G73" s="130">
        <v>14.720300474562263</v>
      </c>
      <c r="H73" s="130">
        <v>45.166560545213542</v>
      </c>
      <c r="I73" s="198">
        <v>-7.7871702821341357E-2</v>
      </c>
      <c r="J73" s="130">
        <f>SUM(D73:I73)</f>
        <v>1715.9211638446056</v>
      </c>
      <c r="K73" s="194">
        <v>268.6425967614216</v>
      </c>
      <c r="L73" s="195">
        <f>J73+K73</f>
        <v>1984.5637606060272</v>
      </c>
      <c r="M73" s="266">
        <f>基本!U6</f>
        <v>2705.9953666202773</v>
      </c>
      <c r="N73" s="266">
        <f t="shared" si="6"/>
        <v>-721.43160601425006</v>
      </c>
      <c r="O73" s="264"/>
      <c r="P73" s="230">
        <v>0</v>
      </c>
      <c r="Q73" s="198">
        <f>P73+S6</f>
        <v>57.623333141746393</v>
      </c>
      <c r="R73" s="232">
        <v>8.9300429169826536</v>
      </c>
    </row>
    <row r="74" spans="1:22" ht="15" thickTop="1" thickBot="1">
      <c r="C74" s="69" t="s">
        <v>40</v>
      </c>
      <c r="D74" s="129">
        <f>SUM(D71:D73)</f>
        <v>31.054808331708205</v>
      </c>
      <c r="E74" s="129">
        <f>SUM(E71:E73)</f>
        <v>1104.0462944552623</v>
      </c>
      <c r="F74" s="129">
        <f t="shared" ref="F74:H74" si="7">SUM(F71:F73)</f>
        <v>604.65854369498766</v>
      </c>
      <c r="G74" s="129">
        <f t="shared" si="7"/>
        <v>66.414484924429971</v>
      </c>
      <c r="H74" s="129">
        <f t="shared" si="7"/>
        <v>118.85172092413869</v>
      </c>
      <c r="I74" s="199">
        <f t="shared" ref="I74:N74" si="8">SUM(I71:I73)</f>
        <v>-0.99571569729627274</v>
      </c>
      <c r="J74" s="129">
        <f t="shared" si="8"/>
        <v>1924.0301366332305</v>
      </c>
      <c r="K74" s="129">
        <f t="shared" si="8"/>
        <v>720.29315965745729</v>
      </c>
      <c r="L74" s="196">
        <f t="shared" si="8"/>
        <v>2644.3232962906877</v>
      </c>
      <c r="M74" s="196">
        <f t="shared" si="8"/>
        <v>3514.548937190777</v>
      </c>
      <c r="N74" s="196">
        <f t="shared" si="8"/>
        <v>-870.22564090008882</v>
      </c>
      <c r="O74" s="269"/>
      <c r="P74" s="270">
        <f t="shared" ref="P74:R74" si="9">SUM(P71:P73)</f>
        <v>0</v>
      </c>
      <c r="Q74" s="199">
        <f t="shared" si="9"/>
        <v>67.88253896592974</v>
      </c>
      <c r="R74" s="267">
        <f t="shared" si="9"/>
        <v>15.308905896631533</v>
      </c>
    </row>
    <row r="75" spans="1:22">
      <c r="M75" s="212"/>
      <c r="N75" s="213"/>
      <c r="O75" s="213"/>
      <c r="P75" s="213"/>
      <c r="Q75" s="213"/>
      <c r="R75" s="213"/>
      <c r="S75" s="213"/>
    </row>
    <row r="76" spans="1:22">
      <c r="A76" s="149" t="s">
        <v>78</v>
      </c>
    </row>
    <row r="77" spans="1:22" ht="14.25" thickBot="1">
      <c r="G77" s="117" t="s">
        <v>62</v>
      </c>
      <c r="H77" s="117" t="s">
        <v>69</v>
      </c>
      <c r="I77" s="117" t="s">
        <v>70</v>
      </c>
      <c r="J77" s="117" t="s">
        <v>72</v>
      </c>
      <c r="K77" s="117" t="s">
        <v>71</v>
      </c>
      <c r="L77" s="117" t="s">
        <v>73</v>
      </c>
      <c r="M77" s="117" t="s">
        <v>74</v>
      </c>
      <c r="N77" s="117" t="s">
        <v>61</v>
      </c>
      <c r="O77" s="117" t="s">
        <v>63</v>
      </c>
      <c r="P77" s="117" t="s">
        <v>64</v>
      </c>
      <c r="Q77" s="117" t="s">
        <v>66</v>
      </c>
      <c r="R77" s="117" t="s">
        <v>67</v>
      </c>
      <c r="S77" s="117" t="s">
        <v>65</v>
      </c>
      <c r="T77" s="117" t="s">
        <v>68</v>
      </c>
      <c r="U77" s="117" t="s">
        <v>75</v>
      </c>
    </row>
    <row r="78" spans="1:22" ht="22.5">
      <c r="C78" s="10"/>
      <c r="D78" s="30" t="s">
        <v>34</v>
      </c>
      <c r="E78" s="31" t="s">
        <v>35</v>
      </c>
      <c r="F78" s="134" t="s">
        <v>36</v>
      </c>
      <c r="G78" s="136" t="s">
        <v>38</v>
      </c>
      <c r="H78" s="137" t="s">
        <v>0</v>
      </c>
      <c r="I78" s="138" t="s">
        <v>1</v>
      </c>
      <c r="J78" s="138" t="s">
        <v>2</v>
      </c>
      <c r="K78" s="66" t="s">
        <v>48</v>
      </c>
      <c r="L78" s="138" t="s">
        <v>49</v>
      </c>
      <c r="M78" s="138" t="s">
        <v>5</v>
      </c>
      <c r="N78" s="66" t="s">
        <v>6</v>
      </c>
      <c r="O78" s="114" t="s">
        <v>7</v>
      </c>
      <c r="P78" s="138" t="s">
        <v>60</v>
      </c>
      <c r="Q78" s="64" t="s">
        <v>9</v>
      </c>
      <c r="R78" s="64" t="s">
        <v>10</v>
      </c>
      <c r="S78" s="65" t="s">
        <v>89</v>
      </c>
      <c r="T78" s="64" t="s">
        <v>12</v>
      </c>
      <c r="U78" s="70" t="s">
        <v>13</v>
      </c>
      <c r="V78" s="72" t="s">
        <v>76</v>
      </c>
    </row>
    <row r="79" spans="1:22">
      <c r="B79">
        <v>1</v>
      </c>
      <c r="C79" s="11" t="s">
        <v>34</v>
      </c>
      <c r="D79" s="140">
        <f t="shared" ref="D79:F81" si="10">D11*D$84</f>
        <v>0</v>
      </c>
      <c r="E79" s="140">
        <f t="shared" si="10"/>
        <v>0</v>
      </c>
      <c r="F79" s="141">
        <f t="shared" si="10"/>
        <v>0</v>
      </c>
      <c r="G79" s="142">
        <f>SUM(D79:F79)</f>
        <v>0</v>
      </c>
      <c r="H79" s="143">
        <f t="shared" ref="H79:M81" si="11">D4</f>
        <v>0.14431358752520601</v>
      </c>
      <c r="I79" s="140">
        <f t="shared" si="11"/>
        <v>31.236537298497101</v>
      </c>
      <c r="J79" s="140">
        <f t="shared" si="11"/>
        <v>0</v>
      </c>
      <c r="K79" s="140">
        <f t="shared" si="11"/>
        <v>0</v>
      </c>
      <c r="L79" s="12">
        <f t="shared" si="11"/>
        <v>0.52043578331083029</v>
      </c>
      <c r="M79" s="12">
        <f t="shared" si="11"/>
        <v>-0.2105094980314639</v>
      </c>
      <c r="N79" s="12">
        <f>SUM(H79:M79)</f>
        <v>31.690777171301676</v>
      </c>
      <c r="O79" s="12">
        <f>G79+N79</f>
        <v>31.690777171301676</v>
      </c>
      <c r="P79" s="12">
        <f>L4</f>
        <v>198.03756151402965</v>
      </c>
      <c r="Q79" s="12">
        <f>N79+P79</f>
        <v>229.72833868533132</v>
      </c>
      <c r="R79" s="12">
        <f>O79+P79</f>
        <v>229.72833868533132</v>
      </c>
      <c r="S79" s="12">
        <f>-O79*D29</f>
        <v>-21.338907973060419</v>
      </c>
      <c r="T79" s="12">
        <f>Q79+S79</f>
        <v>208.38943071227089</v>
      </c>
      <c r="U79" s="13">
        <f>R79+S79</f>
        <v>208.38943071227089</v>
      </c>
      <c r="V79" s="59">
        <f>P79+S79</f>
        <v>176.69865354096922</v>
      </c>
    </row>
    <row r="80" spans="1:22">
      <c r="B80">
        <v>2</v>
      </c>
      <c r="C80" s="11" t="s">
        <v>35</v>
      </c>
      <c r="D80" s="140">
        <f t="shared" si="10"/>
        <v>0</v>
      </c>
      <c r="E80" s="140">
        <f t="shared" si="10"/>
        <v>0</v>
      </c>
      <c r="F80" s="141">
        <f t="shared" si="10"/>
        <v>0</v>
      </c>
      <c r="G80" s="142">
        <f t="shared" ref="G80:G81" si="12">SUM(D80:F80)</f>
        <v>0</v>
      </c>
      <c r="H80" s="143">
        <f t="shared" si="11"/>
        <v>4.1201283056027229</v>
      </c>
      <c r="I80" s="140">
        <f t="shared" si="11"/>
        <v>184.2067850093533</v>
      </c>
      <c r="J80" s="140">
        <f t="shared" si="11"/>
        <v>1.3404913329155919</v>
      </c>
      <c r="K80" s="140">
        <f t="shared" si="11"/>
        <v>133.58479296861955</v>
      </c>
      <c r="L80" s="12">
        <f t="shared" si="11"/>
        <v>189.9731540144198</v>
      </c>
      <c r="M80" s="12">
        <f t="shared" si="11"/>
        <v>-2.1941394678788835</v>
      </c>
      <c r="N80" s="12">
        <f>SUM(H80:M80)</f>
        <v>511.03121216303208</v>
      </c>
      <c r="O80" s="12">
        <f>G80+N80</f>
        <v>511.03121216303208</v>
      </c>
      <c r="P80" s="12">
        <f>L5</f>
        <v>253.61300138200602</v>
      </c>
      <c r="Q80" s="12">
        <f t="shared" ref="Q80:Q81" si="13">N80+P80</f>
        <v>764.64421354503816</v>
      </c>
      <c r="R80" s="12">
        <f>O80+P80</f>
        <v>764.64421354503816</v>
      </c>
      <c r="S80" s="12">
        <f>-O80*D30</f>
        <v>-313.27410857264834</v>
      </c>
      <c r="T80" s="12">
        <f>Q80+S80</f>
        <v>451.37010497238981</v>
      </c>
      <c r="U80" s="13">
        <f>R80+S80</f>
        <v>451.37010497238981</v>
      </c>
      <c r="V80" s="59">
        <f>P80+S80</f>
        <v>-59.661107190642326</v>
      </c>
    </row>
    <row r="81" spans="2:22">
      <c r="B81">
        <v>3</v>
      </c>
      <c r="C81" s="11" t="s">
        <v>36</v>
      </c>
      <c r="D81" s="140">
        <f t="shared" si="10"/>
        <v>0</v>
      </c>
      <c r="E81" s="140">
        <f t="shared" si="10"/>
        <v>0</v>
      </c>
      <c r="F81" s="141">
        <f t="shared" si="10"/>
        <v>0</v>
      </c>
      <c r="G81" s="142">
        <f t="shared" si="12"/>
        <v>0</v>
      </c>
      <c r="H81" s="143">
        <f t="shared" si="11"/>
        <v>34.807484303904374</v>
      </c>
      <c r="I81" s="140">
        <f t="shared" si="11"/>
        <v>1210.0899959766741</v>
      </c>
      <c r="J81" s="140">
        <f t="shared" si="11"/>
        <v>714.93524230624109</v>
      </c>
      <c r="K81" s="140">
        <f t="shared" si="11"/>
        <v>17.419910921544723</v>
      </c>
      <c r="L81" s="12">
        <f t="shared" si="11"/>
        <v>53.449823438714375</v>
      </c>
      <c r="M81" s="12">
        <f t="shared" si="11"/>
        <v>-9.2152882938832004E-2</v>
      </c>
      <c r="N81" s="12">
        <f>SUM(H81:M81)</f>
        <v>2030.6103040641401</v>
      </c>
      <c r="O81" s="12">
        <f>G81+N81</f>
        <v>2030.6103040641401</v>
      </c>
      <c r="P81" s="12">
        <f>L6</f>
        <v>268.6425967614216</v>
      </c>
      <c r="Q81" s="12">
        <f t="shared" si="13"/>
        <v>2299.2529008255615</v>
      </c>
      <c r="R81" s="12">
        <f>O81+P81</f>
        <v>2299.2529008255615</v>
      </c>
      <c r="S81" s="12">
        <f>-O81*D31</f>
        <v>-314.68914021953424</v>
      </c>
      <c r="T81" s="12">
        <f>Q81+S81</f>
        <v>1984.5637606060272</v>
      </c>
      <c r="U81" s="13">
        <f>R81+S81</f>
        <v>1984.5637606060272</v>
      </c>
      <c r="V81" s="59">
        <f>P81+S81</f>
        <v>-46.046543458112637</v>
      </c>
    </row>
    <row r="82" spans="2:22" ht="14.25" thickBot="1">
      <c r="C82" s="132" t="s">
        <v>84</v>
      </c>
      <c r="D82" s="140">
        <f>SUM(D79:D81)</f>
        <v>0</v>
      </c>
      <c r="E82" s="140">
        <f t="shared" ref="E82:F82" si="14">SUM(E79:E81)</f>
        <v>0</v>
      </c>
      <c r="F82" s="141">
        <f t="shared" si="14"/>
        <v>0</v>
      </c>
      <c r="G82" s="144">
        <f>SUM(G79:G81)</f>
        <v>0</v>
      </c>
      <c r="H82" s="145">
        <f t="shared" ref="H82:N82" si="15">SUM(H79:H81)</f>
        <v>39.071926197032305</v>
      </c>
      <c r="I82" s="146">
        <f t="shared" si="15"/>
        <v>1425.5333182845245</v>
      </c>
      <c r="J82" s="146">
        <f t="shared" si="15"/>
        <v>716.27573363915667</v>
      </c>
      <c r="K82" s="146">
        <f t="shared" si="15"/>
        <v>151.00470389016428</v>
      </c>
      <c r="L82" s="58">
        <f t="shared" si="15"/>
        <v>243.943413236445</v>
      </c>
      <c r="M82" s="58">
        <f t="shared" si="15"/>
        <v>-2.496801848849179</v>
      </c>
      <c r="N82" s="58">
        <f t="shared" si="15"/>
        <v>2573.3322933984737</v>
      </c>
      <c r="O82" s="58">
        <f>SUM(O79:O81)</f>
        <v>2573.3322933984737</v>
      </c>
      <c r="P82" s="58">
        <f>SUM(P79:P81)</f>
        <v>720.29315965745729</v>
      </c>
      <c r="Q82" s="58">
        <f t="shared" ref="Q82" si="16">SUM(Q79:Q81)</f>
        <v>3293.6254530559308</v>
      </c>
      <c r="R82" s="58">
        <f>SUM(R79:R81)</f>
        <v>3293.6254530559308</v>
      </c>
      <c r="S82" s="58">
        <f>SUM(S79:S81)</f>
        <v>-649.30215676524301</v>
      </c>
      <c r="T82" s="58">
        <f>SUM(T79:T81)</f>
        <v>2644.3232962906877</v>
      </c>
      <c r="U82" s="61">
        <f>SUM(U79:U81)</f>
        <v>2644.3232962906877</v>
      </c>
      <c r="V82" s="60">
        <f>SUM(V79:V81)</f>
        <v>70.991002892214254</v>
      </c>
    </row>
    <row r="83" spans="2:22" ht="14.25" thickBot="1">
      <c r="C83" s="133" t="s">
        <v>77</v>
      </c>
      <c r="D83" s="146">
        <f>基本!D17*D84</f>
        <v>91.416789301551702</v>
      </c>
      <c r="E83" s="146">
        <f>基本!E17*E84</f>
        <v>184.14046670055953</v>
      </c>
      <c r="F83" s="146">
        <f>基本!F17*F84</f>
        <v>1229.0747144992886</v>
      </c>
      <c r="G83" s="147">
        <f>SUM(D83:F83)</f>
        <v>1504.6319705013998</v>
      </c>
      <c r="H83" s="148"/>
      <c r="I83" s="148"/>
      <c r="J83" s="148"/>
      <c r="K83" s="148"/>
    </row>
    <row r="84" spans="2:22" ht="14.25" thickBot="1">
      <c r="C84" s="69" t="s">
        <v>85</v>
      </c>
      <c r="D84" s="26">
        <f t="array" ref="D84:F84">TRANSPOSE(L71:L73)</f>
        <v>208.38943071227089</v>
      </c>
      <c r="E84" s="26">
        <v>451.37010497238975</v>
      </c>
      <c r="F84" s="135">
        <v>1984.5637606060272</v>
      </c>
      <c r="G84" s="139">
        <f>SUM(D84:F84)</f>
        <v>2644.3232962906877</v>
      </c>
    </row>
    <row r="85" spans="2:22" ht="14.25" thickBot="1">
      <c r="I85" s="62"/>
    </row>
    <row r="86" spans="2:22" ht="14.25" thickBot="1">
      <c r="C86" s="278"/>
      <c r="D86" s="279" t="s">
        <v>81</v>
      </c>
      <c r="E86" s="279" t="s">
        <v>80</v>
      </c>
      <c r="F86" s="280" t="s">
        <v>82</v>
      </c>
    </row>
    <row r="87" spans="2:22" ht="14.25" thickTop="1">
      <c r="C87" s="274" t="s">
        <v>79</v>
      </c>
      <c r="D87" s="275">
        <f>U82-基本!U7</f>
        <v>-870.22564090008927</v>
      </c>
      <c r="E87" s="276">
        <f>D87/基本!U7</f>
        <v>-0.24760663642819314</v>
      </c>
      <c r="F87" s="277">
        <f>D87/S$7</f>
        <v>-12.81958002980495</v>
      </c>
    </row>
    <row r="88" spans="2:22">
      <c r="C88" s="11" t="s">
        <v>77</v>
      </c>
      <c r="D88" s="12">
        <f>G83-基本!G14</f>
        <v>-508.21745493786602</v>
      </c>
      <c r="E88" s="119">
        <f>D88/基本!T7</f>
        <v>-0.25248657376691624</v>
      </c>
      <c r="F88" s="251">
        <f>D88/S$7</f>
        <v>-7.4867184209615445</v>
      </c>
    </row>
    <row r="89" spans="2:22" ht="14.25" thickBot="1">
      <c r="C89" s="37" t="s">
        <v>76</v>
      </c>
      <c r="D89" s="58">
        <f>V82-基本!W7</f>
        <v>563.59133188549299</v>
      </c>
      <c r="E89" s="252"/>
      <c r="F89" s="253"/>
      <c r="H89" s="148"/>
    </row>
    <row r="91" spans="2:22">
      <c r="D91" s="149" t="s">
        <v>90</v>
      </c>
    </row>
    <row r="92" spans="2:22">
      <c r="T92" s="9"/>
    </row>
    <row r="93" spans="2:22">
      <c r="D93" s="149" t="s">
        <v>104</v>
      </c>
      <c r="S93" s="9"/>
    </row>
    <row r="94" spans="2:22">
      <c r="S94" s="148"/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zoomScaleNormal="100" workbookViewId="0">
      <selection activeCell="M21" sqref="M21"/>
    </sheetView>
  </sheetViews>
  <sheetFormatPr defaultRowHeight="13.5"/>
  <cols>
    <col min="1" max="1" width="1.375" customWidth="1"/>
    <col min="2" max="2" width="3.625" customWidth="1"/>
    <col min="3" max="3" width="12.625" customWidth="1"/>
    <col min="4" max="4" width="10.125" customWidth="1"/>
    <col min="5" max="5" width="11.125" bestFit="1" customWidth="1"/>
    <col min="6" max="6" width="10.75" customWidth="1"/>
    <col min="7" max="7" width="11" bestFit="1" customWidth="1"/>
    <col min="8" max="8" width="13.625" customWidth="1"/>
    <col min="9" max="9" width="11.5" customWidth="1"/>
    <col min="10" max="10" width="11" customWidth="1"/>
    <col min="11" max="11" width="10.875" customWidth="1"/>
    <col min="12" max="12" width="12.5" customWidth="1"/>
    <col min="13" max="13" width="11.25" customWidth="1"/>
    <col min="14" max="14" width="10.125" customWidth="1"/>
    <col min="15" max="15" width="10.625" customWidth="1"/>
    <col min="16" max="16" width="9.875" customWidth="1"/>
    <col min="17" max="18" width="10" bestFit="1" customWidth="1"/>
    <col min="19" max="19" width="11.5" customWidth="1"/>
    <col min="20" max="20" width="9.125" customWidth="1"/>
    <col min="21" max="21" width="11.375" customWidth="1"/>
    <col min="22" max="22" width="10.625" customWidth="1"/>
    <col min="23" max="23" width="11.25" customWidth="1"/>
    <col min="24" max="24" width="11.5" customWidth="1"/>
    <col min="25" max="33" width="9.125" bestFit="1" customWidth="1"/>
    <col min="34" max="34" width="9.875" bestFit="1" customWidth="1"/>
    <col min="35" max="44" width="9.125" bestFit="1" customWidth="1"/>
    <col min="45" max="45" width="9.875" bestFit="1" customWidth="1"/>
    <col min="46" max="47" width="9.125" bestFit="1" customWidth="1"/>
    <col min="48" max="50" width="11" bestFit="1" customWidth="1"/>
    <col min="51" max="53" width="9.875" bestFit="1" customWidth="1"/>
    <col min="54" max="54" width="9.125" bestFit="1" customWidth="1"/>
    <col min="55" max="56" width="11" bestFit="1" customWidth="1"/>
    <col min="57" max="57" width="9.875" bestFit="1" customWidth="1"/>
    <col min="58" max="59" width="11" bestFit="1" customWidth="1"/>
    <col min="60" max="60" width="12.125" bestFit="1" customWidth="1"/>
    <col min="61" max="62" width="11" bestFit="1" customWidth="1"/>
  </cols>
  <sheetData>
    <row r="1" spans="1:33">
      <c r="B1" s="215" t="s">
        <v>98</v>
      </c>
      <c r="C1" s="73"/>
      <c r="D1" s="73"/>
      <c r="E1" s="73" t="s">
        <v>43</v>
      </c>
    </row>
    <row r="2" spans="1:33" ht="24" customHeight="1" thickBot="1">
      <c r="D2" s="117" t="s">
        <v>69</v>
      </c>
      <c r="E2" s="117" t="s">
        <v>70</v>
      </c>
      <c r="F2" s="117" t="s">
        <v>72</v>
      </c>
      <c r="G2" s="117" t="s">
        <v>71</v>
      </c>
      <c r="H2" s="117" t="s">
        <v>73</v>
      </c>
      <c r="I2" s="117" t="s">
        <v>74</v>
      </c>
      <c r="J2" s="117" t="s">
        <v>61</v>
      </c>
      <c r="K2" s="117" t="s">
        <v>63</v>
      </c>
      <c r="L2" s="117" t="s">
        <v>64</v>
      </c>
      <c r="M2" s="117" t="s">
        <v>66</v>
      </c>
      <c r="N2" s="117" t="s">
        <v>67</v>
      </c>
      <c r="O2" s="117" t="s">
        <v>65</v>
      </c>
      <c r="P2" s="117" t="s">
        <v>68</v>
      </c>
      <c r="Q2" s="117" t="s">
        <v>75</v>
      </c>
    </row>
    <row r="3" spans="1:33" ht="23.25" thickBot="1">
      <c r="C3" s="10"/>
      <c r="D3" s="115" t="s">
        <v>0</v>
      </c>
      <c r="E3" s="113" t="s">
        <v>1</v>
      </c>
      <c r="F3" s="113" t="s">
        <v>2</v>
      </c>
      <c r="G3" s="114" t="s">
        <v>48</v>
      </c>
      <c r="H3" s="113" t="s">
        <v>49</v>
      </c>
      <c r="I3" s="64" t="s">
        <v>5</v>
      </c>
      <c r="J3" s="66" t="s">
        <v>6</v>
      </c>
      <c r="K3" s="66" t="s">
        <v>7</v>
      </c>
      <c r="L3" s="113" t="s">
        <v>8</v>
      </c>
      <c r="M3" s="64" t="s">
        <v>9</v>
      </c>
      <c r="N3" s="64" t="s">
        <v>10</v>
      </c>
      <c r="O3" s="65" t="s">
        <v>11</v>
      </c>
      <c r="P3" s="64" t="s">
        <v>12</v>
      </c>
      <c r="Q3" s="70" t="s">
        <v>13</v>
      </c>
      <c r="R3" s="71"/>
      <c r="S3" s="121" t="s">
        <v>46</v>
      </c>
      <c r="T3" s="72" t="s">
        <v>95</v>
      </c>
      <c r="V3" s="283" t="s">
        <v>100</v>
      </c>
    </row>
    <row r="4" spans="1:33" ht="14.25" thickTop="1">
      <c r="B4">
        <v>1</v>
      </c>
      <c r="C4" s="11" t="s">
        <v>34</v>
      </c>
      <c r="D4" s="15">
        <f>基本!H4</f>
        <v>0.14431358752520601</v>
      </c>
      <c r="E4" s="15">
        <f>基本!I4+S4</f>
        <v>31.236537298497101</v>
      </c>
      <c r="F4" s="15">
        <f>基本!J4</f>
        <v>0</v>
      </c>
      <c r="G4" s="15">
        <f>基本!K4</f>
        <v>0</v>
      </c>
      <c r="H4" s="15">
        <f>基本!L4</f>
        <v>0.52043578331083029</v>
      </c>
      <c r="I4" s="15">
        <f>基本!M4</f>
        <v>-0.2105094980314639</v>
      </c>
      <c r="J4" s="12">
        <f>SUM(D4:I4)</f>
        <v>31.690777171301676</v>
      </c>
      <c r="K4" s="12"/>
      <c r="L4" s="12">
        <f>基本!P4+'消費増加＋自給率アップ(二次効果）'!T4</f>
        <v>198.03756151402965</v>
      </c>
      <c r="M4" s="12">
        <f>J4+L4</f>
        <v>229.72833868533132</v>
      </c>
      <c r="N4" s="12"/>
      <c r="O4" s="12">
        <f>基本!S4</f>
        <v>-69.680551325462659</v>
      </c>
      <c r="P4" s="12"/>
      <c r="Q4" s="13"/>
      <c r="R4" s="9"/>
      <c r="S4" s="59">
        <f>基本!I4*0.05</f>
        <v>1.4874541570712907</v>
      </c>
      <c r="T4" s="118">
        <f>基本!P4*0</f>
        <v>0</v>
      </c>
      <c r="U4" s="9" t="s">
        <v>37</v>
      </c>
      <c r="V4" s="282">
        <v>0</v>
      </c>
      <c r="W4" s="9"/>
      <c r="AB4" s="9"/>
      <c r="AC4" s="9"/>
      <c r="AD4" s="9"/>
      <c r="AE4" s="9"/>
      <c r="AF4" s="9"/>
      <c r="AG4" s="9"/>
    </row>
    <row r="5" spans="1:33">
      <c r="B5">
        <v>2</v>
      </c>
      <c r="C5" s="11" t="s">
        <v>35</v>
      </c>
      <c r="D5" s="15">
        <f>基本!H5</f>
        <v>4.1201283056027229</v>
      </c>
      <c r="E5" s="15">
        <f>基本!I5+S5</f>
        <v>184.2067850093533</v>
      </c>
      <c r="F5" s="15">
        <f>基本!J5</f>
        <v>1.3404913329155919</v>
      </c>
      <c r="G5" s="15">
        <f>基本!K5</f>
        <v>133.58479296861955</v>
      </c>
      <c r="H5" s="15">
        <f>基本!L5</f>
        <v>189.9731540144198</v>
      </c>
      <c r="I5" s="15">
        <f>基本!M5</f>
        <v>-2.1941394678788835</v>
      </c>
      <c r="J5" s="12">
        <f>SUM(D5:I5)</f>
        <v>511.03121216303208</v>
      </c>
      <c r="K5" s="12"/>
      <c r="L5" s="12">
        <f>基本!P5+'消費増加＋自給率アップ(二次効果）'!T5</f>
        <v>253.61300138200602</v>
      </c>
      <c r="M5" s="12">
        <f t="shared" ref="M5:M6" si="0">J5+L5</f>
        <v>764.64421354503816</v>
      </c>
      <c r="N5" s="12"/>
      <c r="O5" s="12">
        <f>基本!S5</f>
        <v>-696.21778176692385</v>
      </c>
      <c r="P5" s="12"/>
      <c r="Q5" s="13"/>
      <c r="R5" s="9"/>
      <c r="S5" s="59">
        <f>基本!I5*0.05</f>
        <v>8.7717516671120617</v>
      </c>
      <c r="T5" s="118">
        <f>基本!P5*0</f>
        <v>0</v>
      </c>
      <c r="U5" s="9" t="s">
        <v>37</v>
      </c>
      <c r="V5" s="162">
        <v>-7.0000000000000007E-2</v>
      </c>
      <c r="W5" s="9"/>
      <c r="AB5" s="9"/>
      <c r="AC5" s="9"/>
      <c r="AD5" s="9"/>
      <c r="AE5" s="9"/>
      <c r="AF5" s="9"/>
      <c r="AG5" s="9"/>
    </row>
    <row r="6" spans="1:33" ht="14.25" thickBot="1">
      <c r="B6">
        <v>3</v>
      </c>
      <c r="C6" s="16" t="s">
        <v>36</v>
      </c>
      <c r="D6" s="15">
        <f>基本!H6</f>
        <v>34.807484303904374</v>
      </c>
      <c r="E6" s="15">
        <f>基本!I6+S6</f>
        <v>1210.0899959766741</v>
      </c>
      <c r="F6" s="15">
        <f>基本!J6</f>
        <v>714.93524230624109</v>
      </c>
      <c r="G6" s="15">
        <f>基本!K6</f>
        <v>17.419910921544723</v>
      </c>
      <c r="H6" s="15">
        <f>基本!L6</f>
        <v>53.449823438714375</v>
      </c>
      <c r="I6" s="15">
        <f>基本!M6</f>
        <v>-9.2152882938832004E-2</v>
      </c>
      <c r="J6" s="17">
        <f>SUM(D6:I6)</f>
        <v>2030.6103040641401</v>
      </c>
      <c r="K6" s="17"/>
      <c r="L6" s="12">
        <f>基本!P6+'消費増加＋自給率アップ(二次効果）'!T6</f>
        <v>268.6425967614216</v>
      </c>
      <c r="M6" s="17">
        <f t="shared" si="0"/>
        <v>2299.2529008255615</v>
      </c>
      <c r="N6" s="17"/>
      <c r="O6" s="12">
        <f>基本!S6</f>
        <v>-446.9951555583495</v>
      </c>
      <c r="P6" s="17"/>
      <c r="Q6" s="18"/>
      <c r="R6" s="9"/>
      <c r="S6" s="59">
        <f>基本!I6*0.05</f>
        <v>57.623333141746393</v>
      </c>
      <c r="T6" s="118">
        <v>0</v>
      </c>
      <c r="U6" s="9" t="s">
        <v>37</v>
      </c>
      <c r="V6" s="163">
        <v>0</v>
      </c>
      <c r="W6" s="9"/>
      <c r="AB6" s="9"/>
      <c r="AC6" s="9"/>
      <c r="AD6" s="9"/>
      <c r="AE6" s="9"/>
      <c r="AF6" s="9"/>
      <c r="AG6" s="9"/>
    </row>
    <row r="7" spans="1:33" ht="15" thickTop="1" thickBot="1">
      <c r="B7">
        <v>4</v>
      </c>
      <c r="C7" s="20" t="s">
        <v>16</v>
      </c>
      <c r="D7" s="23">
        <f>SUM(D4:D6)</f>
        <v>39.071926197032305</v>
      </c>
      <c r="E7" s="21">
        <f t="shared" ref="E7:O7" si="1">SUM(E4:E6)</f>
        <v>1425.5333182845245</v>
      </c>
      <c r="F7" s="21">
        <f t="shared" si="1"/>
        <v>716.27573363915667</v>
      </c>
      <c r="G7" s="21">
        <f t="shared" si="1"/>
        <v>151.00470389016428</v>
      </c>
      <c r="H7" s="21">
        <f t="shared" si="1"/>
        <v>243.943413236445</v>
      </c>
      <c r="I7" s="21">
        <f t="shared" si="1"/>
        <v>-2.496801848849179</v>
      </c>
      <c r="J7" s="21">
        <f>SUM(J4:J6)</f>
        <v>2573.3322933984737</v>
      </c>
      <c r="K7" s="21"/>
      <c r="L7" s="21">
        <f t="shared" si="1"/>
        <v>720.29315965745729</v>
      </c>
      <c r="M7" s="21">
        <f t="shared" si="1"/>
        <v>3293.6254530559308</v>
      </c>
      <c r="N7" s="21">
        <f t="shared" si="1"/>
        <v>0</v>
      </c>
      <c r="O7" s="21">
        <f t="shared" si="1"/>
        <v>-1212.8934886507361</v>
      </c>
      <c r="P7" s="21"/>
      <c r="Q7" s="22"/>
      <c r="R7" s="9"/>
      <c r="S7" s="122">
        <f>SUM(S4:S6)</f>
        <v>67.88253896592974</v>
      </c>
      <c r="T7" s="120">
        <f>SUM(T4:T6)</f>
        <v>0</v>
      </c>
      <c r="U7" s="9" t="s">
        <v>37</v>
      </c>
      <c r="V7" s="9"/>
      <c r="W7" s="9"/>
      <c r="AB7" s="9"/>
      <c r="AC7" s="9"/>
      <c r="AD7" s="9"/>
      <c r="AE7" s="9"/>
      <c r="AF7" s="9"/>
      <c r="AG7" s="9"/>
    </row>
    <row r="9" spans="1:33" ht="14.25" thickBot="1">
      <c r="A9" s="1" t="s">
        <v>23</v>
      </c>
    </row>
    <row r="10" spans="1:33">
      <c r="C10" s="10"/>
      <c r="D10" s="30" t="s">
        <v>34</v>
      </c>
      <c r="E10" s="31" t="s">
        <v>35</v>
      </c>
      <c r="F10" s="34" t="s">
        <v>36</v>
      </c>
    </row>
    <row r="11" spans="1:33">
      <c r="C11" s="11" t="s">
        <v>34</v>
      </c>
      <c r="D11" s="35">
        <f>基本!D23</f>
        <v>0</v>
      </c>
      <c r="E11" s="35">
        <f>基本!E23</f>
        <v>0</v>
      </c>
      <c r="F11" s="36">
        <f>基本!F23</f>
        <v>0</v>
      </c>
    </row>
    <row r="12" spans="1:33">
      <c r="C12" s="11" t="s">
        <v>35</v>
      </c>
      <c r="D12" s="35">
        <f>基本!D24</f>
        <v>0</v>
      </c>
      <c r="E12" s="35">
        <f>基本!E24</f>
        <v>0</v>
      </c>
      <c r="F12" s="36">
        <f>基本!F24</f>
        <v>0</v>
      </c>
    </row>
    <row r="13" spans="1:33" ht="14.25" thickBot="1">
      <c r="C13" s="37" t="s">
        <v>36</v>
      </c>
      <c r="D13" s="38">
        <f>基本!D25</f>
        <v>0</v>
      </c>
      <c r="E13" s="38">
        <f>基本!E25</f>
        <v>0</v>
      </c>
      <c r="F13" s="39">
        <f>基本!F25</f>
        <v>0</v>
      </c>
    </row>
    <row r="15" spans="1:33" ht="14.25" thickBot="1">
      <c r="A15" s="2" t="s">
        <v>24</v>
      </c>
      <c r="C15" s="41"/>
      <c r="D15" s="7"/>
      <c r="E15" s="42"/>
      <c r="F15" s="42"/>
      <c r="G15" s="3"/>
    </row>
    <row r="16" spans="1:33">
      <c r="B16" s="40"/>
      <c r="C16" s="43"/>
      <c r="D16" s="30" t="s">
        <v>34</v>
      </c>
      <c r="E16" s="31" t="s">
        <v>35</v>
      </c>
      <c r="F16" s="34" t="s">
        <v>36</v>
      </c>
      <c r="G16" s="32"/>
    </row>
    <row r="17" spans="1:6">
      <c r="B17" s="8">
        <v>1</v>
      </c>
      <c r="C17" s="11" t="s">
        <v>34</v>
      </c>
      <c r="D17" s="44">
        <v>1</v>
      </c>
      <c r="E17" s="44"/>
      <c r="F17" s="45"/>
    </row>
    <row r="18" spans="1:6">
      <c r="B18" s="8">
        <v>2</v>
      </c>
      <c r="C18" s="11" t="s">
        <v>35</v>
      </c>
      <c r="D18" s="44"/>
      <c r="E18" s="44">
        <v>1</v>
      </c>
      <c r="F18" s="45"/>
    </row>
    <row r="19" spans="1:6" ht="14.25" thickBot="1">
      <c r="B19" s="8">
        <v>3</v>
      </c>
      <c r="C19" s="37" t="s">
        <v>36</v>
      </c>
      <c r="D19" s="46"/>
      <c r="E19" s="46"/>
      <c r="F19" s="47">
        <v>1</v>
      </c>
    </row>
    <row r="21" spans="1:6" ht="14.25" thickBot="1">
      <c r="A21" s="2" t="s">
        <v>25</v>
      </c>
    </row>
    <row r="22" spans="1:6">
      <c r="C22" s="10"/>
      <c r="D22" s="30" t="s">
        <v>34</v>
      </c>
      <c r="E22" s="31" t="s">
        <v>35</v>
      </c>
      <c r="F22" s="34" t="s">
        <v>36</v>
      </c>
    </row>
    <row r="23" spans="1:6">
      <c r="B23">
        <v>1</v>
      </c>
      <c r="C23" s="11" t="s">
        <v>34</v>
      </c>
      <c r="D23" s="35">
        <f>D17-D11</f>
        <v>1</v>
      </c>
      <c r="E23" s="35">
        <f t="shared" ref="E23:F25" si="2">E17-E11</f>
        <v>0</v>
      </c>
      <c r="F23" s="36">
        <f t="shared" si="2"/>
        <v>0</v>
      </c>
    </row>
    <row r="24" spans="1:6">
      <c r="B24">
        <v>2</v>
      </c>
      <c r="C24" s="11" t="s">
        <v>35</v>
      </c>
      <c r="D24" s="35">
        <f>D18-D12</f>
        <v>0</v>
      </c>
      <c r="E24" s="35">
        <f t="shared" si="2"/>
        <v>1</v>
      </c>
      <c r="F24" s="36">
        <f t="shared" si="2"/>
        <v>0</v>
      </c>
    </row>
    <row r="25" spans="1:6" ht="14.25" thickBot="1">
      <c r="B25">
        <v>3</v>
      </c>
      <c r="C25" s="37" t="s">
        <v>36</v>
      </c>
      <c r="D25" s="38">
        <f>D19-D13</f>
        <v>0</v>
      </c>
      <c r="E25" s="38">
        <f t="shared" si="2"/>
        <v>0</v>
      </c>
      <c r="F25" s="39">
        <f t="shared" si="2"/>
        <v>1</v>
      </c>
    </row>
    <row r="27" spans="1:6" ht="14.25" thickBot="1">
      <c r="A27" s="4" t="s">
        <v>26</v>
      </c>
    </row>
    <row r="28" spans="1:6">
      <c r="C28" s="10"/>
      <c r="D28" s="116" t="s">
        <v>39</v>
      </c>
    </row>
    <row r="29" spans="1:6">
      <c r="B29">
        <v>1</v>
      </c>
      <c r="C29" s="11" t="s">
        <v>34</v>
      </c>
      <c r="D29" s="36">
        <f>-基本!S4/基本!O4+V4</f>
        <v>0.67334757547013913</v>
      </c>
    </row>
    <row r="30" spans="1:6">
      <c r="B30">
        <v>2</v>
      </c>
      <c r="C30" s="11" t="s">
        <v>35</v>
      </c>
      <c r="D30" s="36">
        <f>-基本!S5/基本!O5+V5</f>
        <v>0.61302343402208059</v>
      </c>
    </row>
    <row r="31" spans="1:6" ht="14.25" thickBot="1">
      <c r="B31">
        <v>3</v>
      </c>
      <c r="C31" s="37" t="s">
        <v>36</v>
      </c>
      <c r="D31" s="39">
        <f>-基本!S6/基本!O6+V6</f>
        <v>0.15497268953560589</v>
      </c>
    </row>
    <row r="33" spans="1:6">
      <c r="A33" s="4" t="s">
        <v>27</v>
      </c>
    </row>
    <row r="34" spans="1:6" ht="14.25" thickBot="1">
      <c r="A34" s="33"/>
      <c r="D34">
        <v>1</v>
      </c>
      <c r="E34">
        <v>2</v>
      </c>
      <c r="F34">
        <v>3</v>
      </c>
    </row>
    <row r="35" spans="1:6">
      <c r="B35" s="33"/>
      <c r="C35" s="10"/>
      <c r="D35" s="30" t="s">
        <v>34</v>
      </c>
      <c r="E35" s="31" t="s">
        <v>35</v>
      </c>
      <c r="F35" s="34" t="s">
        <v>36</v>
      </c>
    </row>
    <row r="36" spans="1:6">
      <c r="B36">
        <v>1</v>
      </c>
      <c r="C36" s="11" t="s">
        <v>34</v>
      </c>
      <c r="D36" s="48">
        <f>IF($B36=D$34,$D29,0)</f>
        <v>0.67334757547013913</v>
      </c>
      <c r="E36" s="48">
        <f t="shared" ref="E36:F36" si="3">IF($B36=E$34,$D29,0)</f>
        <v>0</v>
      </c>
      <c r="F36" s="48">
        <f t="shared" si="3"/>
        <v>0</v>
      </c>
    </row>
    <row r="37" spans="1:6">
      <c r="B37">
        <v>2</v>
      </c>
      <c r="C37" s="11" t="s">
        <v>35</v>
      </c>
      <c r="D37" s="48">
        <f t="shared" ref="D37:F38" si="4">IF($B37=D$34,$D30,0)</f>
        <v>0</v>
      </c>
      <c r="E37" s="48">
        <f t="shared" si="4"/>
        <v>0.61302343402208059</v>
      </c>
      <c r="F37" s="48">
        <f t="shared" si="4"/>
        <v>0</v>
      </c>
    </row>
    <row r="38" spans="1:6" ht="14.25" thickBot="1">
      <c r="B38">
        <v>3</v>
      </c>
      <c r="C38" s="37" t="s">
        <v>36</v>
      </c>
      <c r="D38" s="48">
        <f t="shared" si="4"/>
        <v>0</v>
      </c>
      <c r="E38" s="48">
        <f t="shared" si="4"/>
        <v>0</v>
      </c>
      <c r="F38" s="48">
        <f t="shared" si="4"/>
        <v>0.15497268953560589</v>
      </c>
    </row>
    <row r="40" spans="1:6" ht="14.25" thickBot="1">
      <c r="A40" s="4" t="s">
        <v>28</v>
      </c>
    </row>
    <row r="41" spans="1:6">
      <c r="A41" s="33"/>
      <c r="C41" s="10"/>
      <c r="D41" s="30" t="s">
        <v>34</v>
      </c>
      <c r="E41" s="31" t="s">
        <v>35</v>
      </c>
      <c r="F41" s="34" t="s">
        <v>36</v>
      </c>
    </row>
    <row r="42" spans="1:6">
      <c r="B42">
        <v>1</v>
      </c>
      <c r="C42" s="11" t="s">
        <v>34</v>
      </c>
      <c r="D42" s="52">
        <f>D17-D36</f>
        <v>0.32665242452986087</v>
      </c>
      <c r="E42" s="52">
        <f t="shared" ref="E42:F42" si="5">E17-E36</f>
        <v>0</v>
      </c>
      <c r="F42" s="53">
        <f t="shared" si="5"/>
        <v>0</v>
      </c>
    </row>
    <row r="43" spans="1:6">
      <c r="B43">
        <v>2</v>
      </c>
      <c r="C43" s="11" t="s">
        <v>35</v>
      </c>
      <c r="D43" s="52">
        <f>D18-D37</f>
        <v>0</v>
      </c>
      <c r="E43" s="52">
        <f>E18-E37</f>
        <v>0.38697656597791941</v>
      </c>
      <c r="F43" s="53">
        <f>F18-F37</f>
        <v>0</v>
      </c>
    </row>
    <row r="44" spans="1:6" ht="14.25" thickBot="1">
      <c r="B44">
        <v>3</v>
      </c>
      <c r="C44" s="37" t="s">
        <v>36</v>
      </c>
      <c r="D44" s="54">
        <f>D19-D38</f>
        <v>0</v>
      </c>
      <c r="E44" s="54">
        <f>E19-E38</f>
        <v>0</v>
      </c>
      <c r="F44" s="55">
        <f>F19-F38</f>
        <v>0.84502731046439417</v>
      </c>
    </row>
    <row r="46" spans="1:6" ht="14.25" thickBot="1">
      <c r="A46" s="4" t="s">
        <v>29</v>
      </c>
    </row>
    <row r="47" spans="1:6">
      <c r="C47" s="10"/>
      <c r="D47" s="30" t="s">
        <v>34</v>
      </c>
      <c r="E47" s="31" t="s">
        <v>35</v>
      </c>
      <c r="F47" s="34" t="s">
        <v>36</v>
      </c>
    </row>
    <row r="48" spans="1:6">
      <c r="B48">
        <v>1</v>
      </c>
      <c r="C48" s="11" t="s">
        <v>34</v>
      </c>
      <c r="D48" s="52">
        <f t="array" ref="D48:F50">MMULT(D42:F44,D11:F13)</f>
        <v>0</v>
      </c>
      <c r="E48" s="52">
        <v>0</v>
      </c>
      <c r="F48" s="53">
        <v>0</v>
      </c>
    </row>
    <row r="49" spans="1:6">
      <c r="B49">
        <v>2</v>
      </c>
      <c r="C49" s="11" t="s">
        <v>35</v>
      </c>
      <c r="D49" s="52">
        <v>0</v>
      </c>
      <c r="E49" s="52">
        <v>0</v>
      </c>
      <c r="F49" s="53">
        <v>0</v>
      </c>
    </row>
    <row r="50" spans="1:6" ht="14.25" thickBot="1">
      <c r="B50">
        <v>3</v>
      </c>
      <c r="C50" s="37" t="s">
        <v>36</v>
      </c>
      <c r="D50" s="54">
        <v>0</v>
      </c>
      <c r="E50" s="54">
        <v>0</v>
      </c>
      <c r="F50" s="55">
        <v>0</v>
      </c>
    </row>
    <row r="52" spans="1:6" ht="14.25" thickBot="1">
      <c r="A52" s="4" t="s">
        <v>30</v>
      </c>
    </row>
    <row r="53" spans="1:6">
      <c r="C53" s="10"/>
      <c r="D53" s="30" t="s">
        <v>34</v>
      </c>
      <c r="E53" s="31" t="s">
        <v>35</v>
      </c>
      <c r="F53" s="34" t="s">
        <v>36</v>
      </c>
    </row>
    <row r="54" spans="1:6">
      <c r="B54">
        <v>1</v>
      </c>
      <c r="C54" s="11" t="s">
        <v>34</v>
      </c>
      <c r="D54" s="35">
        <f>D17-D48</f>
        <v>1</v>
      </c>
      <c r="E54" s="35">
        <f t="shared" ref="E54:F54" si="6">E17-E48</f>
        <v>0</v>
      </c>
      <c r="F54" s="36">
        <f t="shared" si="6"/>
        <v>0</v>
      </c>
    </row>
    <row r="55" spans="1:6">
      <c r="B55">
        <v>2</v>
      </c>
      <c r="C55" s="11" t="s">
        <v>35</v>
      </c>
      <c r="D55" s="35">
        <f>D18-D49</f>
        <v>0</v>
      </c>
      <c r="E55" s="35">
        <f>E18-E49</f>
        <v>1</v>
      </c>
      <c r="F55" s="36">
        <f>F18-F49</f>
        <v>0</v>
      </c>
    </row>
    <row r="56" spans="1:6" ht="14.25" thickBot="1">
      <c r="B56">
        <v>3</v>
      </c>
      <c r="C56" s="37" t="s">
        <v>36</v>
      </c>
      <c r="D56" s="38">
        <f>D19-D50</f>
        <v>0</v>
      </c>
      <c r="E56" s="38">
        <f>E19-E50</f>
        <v>0</v>
      </c>
      <c r="F56" s="39">
        <f>F19-F50</f>
        <v>1</v>
      </c>
    </row>
    <row r="58" spans="1:6" ht="15" thickBot="1">
      <c r="A58" s="4" t="s">
        <v>31</v>
      </c>
    </row>
    <row r="59" spans="1:6">
      <c r="C59" s="10"/>
      <c r="D59" s="30" t="s">
        <v>34</v>
      </c>
      <c r="E59" s="31" t="s">
        <v>35</v>
      </c>
      <c r="F59" s="34" t="s">
        <v>36</v>
      </c>
    </row>
    <row r="60" spans="1:6">
      <c r="B60">
        <v>1</v>
      </c>
      <c r="C60" s="11" t="s">
        <v>34</v>
      </c>
      <c r="D60" s="35">
        <f t="array" ref="D60:F62">MINVERSE(D54:F56)</f>
        <v>1</v>
      </c>
      <c r="E60" s="35">
        <v>0</v>
      </c>
      <c r="F60" s="36">
        <v>0</v>
      </c>
    </row>
    <row r="61" spans="1:6">
      <c r="B61">
        <v>2</v>
      </c>
      <c r="C61" s="11" t="s">
        <v>35</v>
      </c>
      <c r="D61" s="35">
        <v>0</v>
      </c>
      <c r="E61" s="35">
        <v>1</v>
      </c>
      <c r="F61" s="36">
        <v>0</v>
      </c>
    </row>
    <row r="62" spans="1:6" ht="14.25" thickBot="1">
      <c r="B62">
        <v>3</v>
      </c>
      <c r="C62" s="37" t="s">
        <v>36</v>
      </c>
      <c r="D62" s="38">
        <v>0</v>
      </c>
      <c r="E62" s="38">
        <v>0</v>
      </c>
      <c r="F62" s="39">
        <v>1</v>
      </c>
    </row>
    <row r="64" spans="1:6" ht="15" thickBot="1">
      <c r="A64" s="5" t="s">
        <v>32</v>
      </c>
    </row>
    <row r="65" spans="1:19">
      <c r="C65" s="10"/>
      <c r="D65" s="30" t="s">
        <v>34</v>
      </c>
      <c r="E65" s="31" t="s">
        <v>35</v>
      </c>
      <c r="F65" s="34" t="s">
        <v>36</v>
      </c>
    </row>
    <row r="66" spans="1:19">
      <c r="B66">
        <v>1</v>
      </c>
      <c r="C66" s="11" t="s">
        <v>34</v>
      </c>
      <c r="D66" s="35">
        <f t="array" ref="D66:F68">MMULT(D60:F62,D42:F44)</f>
        <v>0.32665242452986087</v>
      </c>
      <c r="E66" s="35">
        <v>0</v>
      </c>
      <c r="F66" s="36">
        <v>0</v>
      </c>
    </row>
    <row r="67" spans="1:19">
      <c r="B67">
        <v>2</v>
      </c>
      <c r="C67" s="11" t="s">
        <v>35</v>
      </c>
      <c r="D67" s="35">
        <v>0</v>
      </c>
      <c r="E67" s="35">
        <v>0.38697656597791941</v>
      </c>
      <c r="F67" s="36">
        <v>0</v>
      </c>
    </row>
    <row r="68" spans="1:19" ht="14.25" thickBot="1">
      <c r="B68">
        <v>3</v>
      </c>
      <c r="C68" s="37" t="s">
        <v>36</v>
      </c>
      <c r="D68" s="38">
        <v>0</v>
      </c>
      <c r="E68" s="38">
        <v>0</v>
      </c>
      <c r="F68" s="39">
        <v>0.84502731046439417</v>
      </c>
    </row>
    <row r="70" spans="1:19" ht="14.25" thickBot="1">
      <c r="A70" s="6" t="s">
        <v>91</v>
      </c>
    </row>
    <row r="71" spans="1:19" s="124" customFormat="1" ht="22.5">
      <c r="C71" s="125"/>
      <c r="D71" s="64" t="s">
        <v>0</v>
      </c>
      <c r="E71" s="64" t="s">
        <v>1</v>
      </c>
      <c r="F71" s="64" t="s">
        <v>2</v>
      </c>
      <c r="G71" s="65" t="s">
        <v>48</v>
      </c>
      <c r="H71" s="64" t="s">
        <v>49</v>
      </c>
      <c r="I71" s="64" t="s">
        <v>5</v>
      </c>
      <c r="J71" s="66" t="s">
        <v>6</v>
      </c>
      <c r="K71" s="138" t="s">
        <v>8</v>
      </c>
      <c r="L71" s="67" t="s">
        <v>92</v>
      </c>
      <c r="M71" s="72" t="s">
        <v>47</v>
      </c>
    </row>
    <row r="72" spans="1:19">
      <c r="B72">
        <v>1</v>
      </c>
      <c r="C72" s="11" t="s">
        <v>34</v>
      </c>
      <c r="D72" s="216">
        <f t="array" ref="D72:I74">MMULT(D66:F68,D4:I6)</f>
        <v>4.7140383257710826E-2</v>
      </c>
      <c r="E72" s="216">
        <v>10.203490642471509</v>
      </c>
      <c r="F72" s="216">
        <v>0</v>
      </c>
      <c r="G72" s="216">
        <v>0</v>
      </c>
      <c r="H72" s="216">
        <v>0.17000161043058001</v>
      </c>
      <c r="I72" s="216">
        <v>-6.8763437918541656E-2</v>
      </c>
      <c r="J72" s="216">
        <f>SUM(D72:I72)</f>
        <v>10.351869198241259</v>
      </c>
      <c r="K72" s="217">
        <f t="array" ref="K72:K74">MMULT(D60:F62,L4:L6)</f>
        <v>198.03756151402965</v>
      </c>
      <c r="L72" s="218">
        <f>J72+K72</f>
        <v>208.38943071227089</v>
      </c>
      <c r="M72" s="219">
        <f>基本!L83</f>
        <v>0</v>
      </c>
    </row>
    <row r="73" spans="1:19">
      <c r="B73">
        <v>2</v>
      </c>
      <c r="C73" s="11" t="s">
        <v>35</v>
      </c>
      <c r="D73" s="216">
        <v>1.5943931030905654</v>
      </c>
      <c r="E73" s="216">
        <v>71.283709092752417</v>
      </c>
      <c r="F73" s="216">
        <v>0.51873873273483961</v>
      </c>
      <c r="G73" s="216">
        <v>51.694184449867706</v>
      </c>
      <c r="H73" s="216">
        <v>73.515158768494572</v>
      </c>
      <c r="I73" s="216">
        <v>-0.8490805565563897</v>
      </c>
      <c r="J73" s="216">
        <f>SUM(D73:I73)</f>
        <v>197.75710359038371</v>
      </c>
      <c r="K73" s="217">
        <v>253.61300138200602</v>
      </c>
      <c r="L73" s="218">
        <f>J73+K73</f>
        <v>451.37010497238975</v>
      </c>
      <c r="M73" s="219">
        <f>基本!L84</f>
        <v>0</v>
      </c>
    </row>
    <row r="74" spans="1:19" ht="14.25" thickBot="1">
      <c r="B74">
        <v>3</v>
      </c>
      <c r="C74" s="68" t="s">
        <v>36</v>
      </c>
      <c r="D74" s="220">
        <v>29.413274845359929</v>
      </c>
      <c r="E74" s="220">
        <v>1022.5590947200385</v>
      </c>
      <c r="F74" s="220">
        <v>604.13980496225281</v>
      </c>
      <c r="G74" s="220">
        <v>14.720300474562263</v>
      </c>
      <c r="H74" s="220">
        <v>45.166560545213542</v>
      </c>
      <c r="I74" s="220">
        <v>-7.7871702821341357E-2</v>
      </c>
      <c r="J74" s="220">
        <f>SUM(D74:I74)</f>
        <v>1715.9211638446056</v>
      </c>
      <c r="K74" s="221">
        <v>268.6425967614216</v>
      </c>
      <c r="L74" s="222">
        <f>J74+K74</f>
        <v>1984.5637606060272</v>
      </c>
      <c r="M74" s="223">
        <f>基本!L85</f>
        <v>0</v>
      </c>
    </row>
    <row r="75" spans="1:19" ht="15" thickTop="1" thickBot="1">
      <c r="C75" s="69" t="s">
        <v>40</v>
      </c>
      <c r="D75" s="224">
        <f>SUM(D72:D74)</f>
        <v>31.054808331708205</v>
      </c>
      <c r="E75" s="224">
        <f>SUM(E72:E74)</f>
        <v>1104.0462944552623</v>
      </c>
      <c r="F75" s="224">
        <f t="shared" ref="F75:H75" si="7">SUM(F72:F74)</f>
        <v>604.65854369498766</v>
      </c>
      <c r="G75" s="224">
        <f t="shared" si="7"/>
        <v>66.414484924429971</v>
      </c>
      <c r="H75" s="224">
        <f t="shared" si="7"/>
        <v>118.85172092413869</v>
      </c>
      <c r="I75" s="224">
        <f>SUM(I72:I74)</f>
        <v>-0.99571569729627274</v>
      </c>
      <c r="J75" s="224">
        <f>SUM(J72:J74)</f>
        <v>1924.0301366332305</v>
      </c>
      <c r="K75" s="224">
        <f>SUM(K72:K74)</f>
        <v>720.29315965745729</v>
      </c>
      <c r="L75" s="225">
        <f>SUM(L72:L74)</f>
        <v>2644.3232962906877</v>
      </c>
      <c r="M75" s="226">
        <f>基本!L86</f>
        <v>0</v>
      </c>
      <c r="O75" s="149" t="s">
        <v>108</v>
      </c>
    </row>
    <row r="76" spans="1:19">
      <c r="O76" s="271" t="s">
        <v>107</v>
      </c>
    </row>
    <row r="77" spans="1:19" ht="14.25" thickBot="1">
      <c r="A77" s="239" t="s">
        <v>93</v>
      </c>
      <c r="B77" s="240"/>
      <c r="C77" s="240"/>
      <c r="N77" s="272" t="s">
        <v>44</v>
      </c>
      <c r="O77" s="273">
        <v>0.65</v>
      </c>
      <c r="Q77" s="268" t="s">
        <v>109</v>
      </c>
    </row>
    <row r="78" spans="1:19" s="123" customFormat="1" ht="36">
      <c r="B78" s="154"/>
      <c r="C78" s="155"/>
      <c r="D78" s="126" t="s">
        <v>50</v>
      </c>
      <c r="E78" s="127" t="s">
        <v>51</v>
      </c>
      <c r="F78" s="127" t="s">
        <v>52</v>
      </c>
      <c r="G78" s="127" t="s">
        <v>53</v>
      </c>
      <c r="H78" s="127" t="s">
        <v>54</v>
      </c>
      <c r="I78" s="156" t="s">
        <v>55</v>
      </c>
      <c r="J78" s="127" t="s">
        <v>56</v>
      </c>
      <c r="K78" s="156" t="s">
        <v>57</v>
      </c>
      <c r="L78" s="157" t="s">
        <v>58</v>
      </c>
      <c r="N78" s="164" t="s">
        <v>96</v>
      </c>
      <c r="O78" s="158" t="s">
        <v>97</v>
      </c>
      <c r="Q78" s="254" t="s">
        <v>87</v>
      </c>
      <c r="R78" s="255" t="s">
        <v>86</v>
      </c>
      <c r="S78" s="256" t="s">
        <v>94</v>
      </c>
    </row>
    <row r="79" spans="1:19">
      <c r="B79">
        <v>1</v>
      </c>
      <c r="C79" s="11" t="s">
        <v>34</v>
      </c>
      <c r="D79" s="191">
        <f>L72-M72</f>
        <v>208.38943071227089</v>
      </c>
      <c r="E79" s="197">
        <f t="array" ref="E79:E81">TRANSPOSE(基本!D17:F17)</f>
        <v>0.43868246575217829</v>
      </c>
      <c r="F79" s="197">
        <f>D79*E79</f>
        <v>91.416789301551702</v>
      </c>
      <c r="G79" s="197">
        <f>O$77*F$82*(基本!I4/基本!I$7)</f>
        <v>21.430344588763479</v>
      </c>
      <c r="H79" s="197">
        <f t="array" ref="H79:H81">MMULT(D66:F68,G79:G81)</f>
        <v>7.000274018429975</v>
      </c>
      <c r="I79" s="227">
        <f>E79*H79</f>
        <v>3.070897467345771</v>
      </c>
      <c r="J79" s="197">
        <f>D79+H79</f>
        <v>215.38970473070086</v>
      </c>
      <c r="K79" s="227">
        <f>F79+I79</f>
        <v>94.487686768897476</v>
      </c>
      <c r="L79" s="257">
        <f>L72+H79</f>
        <v>215.38970473070086</v>
      </c>
      <c r="M79" s="229"/>
      <c r="N79" s="191">
        <f t="array" ref="N79:N81">TRANSPOSE(基本!D19:F19)</f>
        <v>24.926588775539138</v>
      </c>
      <c r="O79" s="228">
        <f>N79*J79</f>
        <v>5368.9305963069773</v>
      </c>
      <c r="P79" s="229"/>
      <c r="Q79" s="191">
        <f t="array" ref="Q79:Q81">MMULT(D11:F13,H79:H81)</f>
        <v>0</v>
      </c>
      <c r="R79" s="197">
        <f>Q79+G79</f>
        <v>21.430344588763479</v>
      </c>
      <c r="S79" s="228">
        <f t="array" ref="S79:S81">MMULT(D36:F38,R79:R81)</f>
        <v>14.430070570333504</v>
      </c>
    </row>
    <row r="80" spans="1:19">
      <c r="B80">
        <v>2</v>
      </c>
      <c r="C80" s="11" t="s">
        <v>35</v>
      </c>
      <c r="D80" s="191">
        <f>L73-M73</f>
        <v>451.37010497238975</v>
      </c>
      <c r="E80" s="197">
        <v>0.4079589336378921</v>
      </c>
      <c r="F80" s="197">
        <f t="shared" ref="F80:F81" si="8">D80*E80</f>
        <v>184.14046670055953</v>
      </c>
      <c r="G80" s="197">
        <f>O$77*F$82*(基本!I5/基本!I$7)</f>
        <v>126.37812061609803</v>
      </c>
      <c r="H80" s="197">
        <v>48.905371130760919</v>
      </c>
      <c r="I80" s="227">
        <f t="shared" ref="I80:I81" si="9">E80*H80</f>
        <v>19.951383055670579</v>
      </c>
      <c r="J80" s="197">
        <f t="shared" ref="J80:J81" si="10">D80+H80</f>
        <v>500.27547610315065</v>
      </c>
      <c r="K80" s="227">
        <f t="shared" ref="K80:K81" si="11">F80+I80</f>
        <v>204.09184975623012</v>
      </c>
      <c r="L80" s="257">
        <f>L73+H80</f>
        <v>500.27547610315065</v>
      </c>
      <c r="M80" s="229"/>
      <c r="N80" s="191">
        <v>10.051797327371851</v>
      </c>
      <c r="O80" s="228">
        <f t="shared" ref="O80:O81" si="12">N80*J80</f>
        <v>5028.6676936433305</v>
      </c>
      <c r="P80" s="229"/>
      <c r="Q80" s="191">
        <v>0</v>
      </c>
      <c r="R80" s="197">
        <f>Q80+G80</f>
        <v>126.37812061609803</v>
      </c>
      <c r="S80" s="228">
        <v>77.472749485337118</v>
      </c>
    </row>
    <row r="81" spans="1:22" ht="14.25" thickBot="1">
      <c r="B81">
        <v>3</v>
      </c>
      <c r="C81" s="68" t="s">
        <v>36</v>
      </c>
      <c r="D81" s="230">
        <f>L74-M74</f>
        <v>1984.5637606060272</v>
      </c>
      <c r="E81" s="198">
        <v>0.61931732247492288</v>
      </c>
      <c r="F81" s="198">
        <f t="shared" si="8"/>
        <v>1229.0747144992886</v>
      </c>
      <c r="G81" s="198">
        <f>O$77*F$82*(基本!I6/基本!I$7)</f>
        <v>830.20231562104834</v>
      </c>
      <c r="H81" s="198">
        <v>701.54362991056655</v>
      </c>
      <c r="I81" s="231">
        <f t="shared" si="9"/>
        <v>434.47812247555032</v>
      </c>
      <c r="J81" s="198">
        <f t="shared" si="10"/>
        <v>2686.107390516594</v>
      </c>
      <c r="K81" s="231">
        <f t="shared" si="11"/>
        <v>1663.552836974839</v>
      </c>
      <c r="L81" s="258">
        <f>L74+H81</f>
        <v>2686.107390516594</v>
      </c>
      <c r="M81" s="229"/>
      <c r="N81" s="191">
        <v>10.159293079032723</v>
      </c>
      <c r="O81" s="228">
        <f t="shared" si="12"/>
        <v>27288.952222013882</v>
      </c>
      <c r="P81" s="229"/>
      <c r="Q81" s="230">
        <v>0</v>
      </c>
      <c r="R81" s="198">
        <f>Q81+G81</f>
        <v>830.20231562104834</v>
      </c>
      <c r="S81" s="232">
        <v>128.65868571048182</v>
      </c>
    </row>
    <row r="82" spans="1:22" ht="15" thickTop="1" thickBot="1">
      <c r="C82" s="69" t="s">
        <v>40</v>
      </c>
      <c r="D82" s="233">
        <f>SUM(D79:D81)</f>
        <v>2644.3232962906877</v>
      </c>
      <c r="E82" s="199"/>
      <c r="F82" s="199">
        <f>SUM(F79:F81)</f>
        <v>1504.6319705013998</v>
      </c>
      <c r="G82" s="199">
        <f>SUM(G79:G81)</f>
        <v>978.01078082590982</v>
      </c>
      <c r="H82" s="199">
        <f>SUM(H79:H81)</f>
        <v>757.4492750597575</v>
      </c>
      <c r="I82" s="234">
        <f>SUM(I79:I81)</f>
        <v>457.50040299856664</v>
      </c>
      <c r="J82" s="199">
        <f t="shared" ref="J82:K82" si="13">SUM(J79:J81)</f>
        <v>3401.7725713504456</v>
      </c>
      <c r="K82" s="234">
        <f t="shared" si="13"/>
        <v>1962.1323734999667</v>
      </c>
      <c r="L82" s="235">
        <f>L75+H82</f>
        <v>3401.7725713504451</v>
      </c>
      <c r="M82" s="229"/>
      <c r="N82" s="236"/>
      <c r="O82" s="237">
        <f t="shared" ref="O82" si="14">SUM(O79:O81)</f>
        <v>37686.550511964189</v>
      </c>
      <c r="P82" s="229"/>
      <c r="Q82" s="233">
        <f t="shared" ref="Q82:S82" si="15">SUM(Q79:Q81)</f>
        <v>0</v>
      </c>
      <c r="R82" s="199">
        <f t="shared" si="15"/>
        <v>978.01078082590982</v>
      </c>
      <c r="S82" s="267">
        <f t="shared" si="15"/>
        <v>220.56150576615244</v>
      </c>
    </row>
    <row r="83" spans="1:22">
      <c r="H83" s="73" t="s">
        <v>105</v>
      </c>
    </row>
    <row r="85" spans="1:22" ht="14.25" thickBot="1">
      <c r="A85" s="149" t="s">
        <v>78</v>
      </c>
      <c r="G85" s="117" t="s">
        <v>62</v>
      </c>
      <c r="H85" s="117" t="s">
        <v>69</v>
      </c>
      <c r="I85" s="117" t="s">
        <v>70</v>
      </c>
      <c r="J85" s="117" t="s">
        <v>72</v>
      </c>
      <c r="K85" s="117" t="s">
        <v>71</v>
      </c>
      <c r="L85" s="117" t="s">
        <v>73</v>
      </c>
      <c r="M85" s="117" t="s">
        <v>74</v>
      </c>
      <c r="N85" s="117" t="s">
        <v>61</v>
      </c>
      <c r="O85" s="117" t="s">
        <v>63</v>
      </c>
      <c r="P85" s="117" t="s">
        <v>64</v>
      </c>
      <c r="Q85" s="117" t="s">
        <v>66</v>
      </c>
      <c r="R85" s="117" t="s">
        <v>67</v>
      </c>
      <c r="S85" s="117" t="s">
        <v>65</v>
      </c>
      <c r="T85" s="117" t="s">
        <v>68</v>
      </c>
      <c r="U85" s="117" t="s">
        <v>75</v>
      </c>
    </row>
    <row r="86" spans="1:22" ht="22.5">
      <c r="C86" s="10"/>
      <c r="D86" s="30" t="s">
        <v>34</v>
      </c>
      <c r="E86" s="31" t="s">
        <v>35</v>
      </c>
      <c r="F86" s="134" t="s">
        <v>36</v>
      </c>
      <c r="G86" s="136" t="s">
        <v>38</v>
      </c>
      <c r="H86" s="137" t="s">
        <v>0</v>
      </c>
      <c r="I86" s="261" t="s">
        <v>1</v>
      </c>
      <c r="J86" s="138" t="s">
        <v>2</v>
      </c>
      <c r="K86" s="66" t="s">
        <v>48</v>
      </c>
      <c r="L86" s="138" t="s">
        <v>49</v>
      </c>
      <c r="M86" s="138" t="s">
        <v>5</v>
      </c>
      <c r="N86" s="66" t="s">
        <v>6</v>
      </c>
      <c r="O86" s="66" t="s">
        <v>7</v>
      </c>
      <c r="P86" s="138" t="s">
        <v>60</v>
      </c>
      <c r="Q86" s="64" t="s">
        <v>9</v>
      </c>
      <c r="R86" s="64" t="s">
        <v>10</v>
      </c>
      <c r="S86" s="65" t="s">
        <v>59</v>
      </c>
      <c r="T86" s="64" t="s">
        <v>12</v>
      </c>
      <c r="U86" s="70" t="s">
        <v>13</v>
      </c>
      <c r="V86" s="72" t="s">
        <v>76</v>
      </c>
    </row>
    <row r="87" spans="1:22">
      <c r="B87">
        <v>1</v>
      </c>
      <c r="C87" s="11" t="s">
        <v>34</v>
      </c>
      <c r="D87" s="128">
        <f t="shared" ref="D87:F89" si="16">D11*D$92</f>
        <v>0</v>
      </c>
      <c r="E87" s="128">
        <f t="shared" si="16"/>
        <v>0</v>
      </c>
      <c r="F87" s="131">
        <f t="shared" si="16"/>
        <v>0</v>
      </c>
      <c r="G87" s="241">
        <f>SUM(D87:F87)</f>
        <v>0</v>
      </c>
      <c r="H87" s="242">
        <f>D4</f>
        <v>0.14431358752520601</v>
      </c>
      <c r="I87" s="128">
        <f>E4+G79</f>
        <v>52.66688188726058</v>
      </c>
      <c r="J87" s="128">
        <f t="shared" ref="J87:M89" si="17">F4</f>
        <v>0</v>
      </c>
      <c r="K87" s="128">
        <f t="shared" si="17"/>
        <v>0</v>
      </c>
      <c r="L87" s="128">
        <f t="shared" si="17"/>
        <v>0.52043578331083029</v>
      </c>
      <c r="M87" s="197">
        <f t="shared" si="17"/>
        <v>-0.2105094980314639</v>
      </c>
      <c r="N87" s="197">
        <f>SUM(H87:M87)</f>
        <v>53.121121760065151</v>
      </c>
      <c r="O87" s="197">
        <f>G87+N87</f>
        <v>53.121121760065151</v>
      </c>
      <c r="P87" s="197">
        <f>L4</f>
        <v>198.03756151402965</v>
      </c>
      <c r="Q87" s="197">
        <f>N87+P87</f>
        <v>251.15868327409481</v>
      </c>
      <c r="R87" s="197">
        <f>O87+P87</f>
        <v>251.15868327409481</v>
      </c>
      <c r="S87" s="197">
        <f>-O87*D29</f>
        <v>-35.768978543393921</v>
      </c>
      <c r="T87" s="197">
        <f>Q87+S87</f>
        <v>215.38970473070088</v>
      </c>
      <c r="U87" s="228">
        <f>R87+S87</f>
        <v>215.38970473070088</v>
      </c>
      <c r="V87" s="247">
        <f>P87+S87</f>
        <v>162.26858297063572</v>
      </c>
    </row>
    <row r="88" spans="1:22">
      <c r="B88">
        <v>2</v>
      </c>
      <c r="C88" s="11" t="s">
        <v>35</v>
      </c>
      <c r="D88" s="128">
        <f t="shared" si="16"/>
        <v>0</v>
      </c>
      <c r="E88" s="128">
        <f t="shared" si="16"/>
        <v>0</v>
      </c>
      <c r="F88" s="131">
        <f t="shared" si="16"/>
        <v>0</v>
      </c>
      <c r="G88" s="241">
        <f t="shared" ref="G88:G89" si="18">SUM(D88:F88)</f>
        <v>0</v>
      </c>
      <c r="H88" s="242">
        <f>D5</f>
        <v>4.1201283056027229</v>
      </c>
      <c r="I88" s="128">
        <f>E5+G80</f>
        <v>310.58490562545131</v>
      </c>
      <c r="J88" s="128">
        <f t="shared" si="17"/>
        <v>1.3404913329155919</v>
      </c>
      <c r="K88" s="128">
        <f t="shared" si="17"/>
        <v>133.58479296861955</v>
      </c>
      <c r="L88" s="128">
        <f t="shared" si="17"/>
        <v>189.9731540144198</v>
      </c>
      <c r="M88" s="197">
        <f t="shared" si="17"/>
        <v>-2.1941394678788835</v>
      </c>
      <c r="N88" s="197">
        <f>SUM(H88:M88)</f>
        <v>637.40933277913007</v>
      </c>
      <c r="O88" s="197">
        <f>G88+N88</f>
        <v>637.40933277913007</v>
      </c>
      <c r="P88" s="197">
        <f>L5</f>
        <v>253.61300138200602</v>
      </c>
      <c r="Q88" s="197">
        <f t="shared" ref="Q88:Q89" si="19">N88+P88</f>
        <v>891.02233416113609</v>
      </c>
      <c r="R88" s="197">
        <f t="shared" ref="R88:R89" si="20">O88+P88</f>
        <v>891.02233416113609</v>
      </c>
      <c r="S88" s="197">
        <f>-O88*D30</f>
        <v>-390.74685805798543</v>
      </c>
      <c r="T88" s="197">
        <f t="shared" ref="T88:T89" si="21">Q88+S88</f>
        <v>500.27547610315065</v>
      </c>
      <c r="U88" s="228">
        <f>R88+S88</f>
        <v>500.27547610315065</v>
      </c>
      <c r="V88" s="247">
        <f t="shared" ref="V88" si="22">P88+S88</f>
        <v>-137.13385667597942</v>
      </c>
    </row>
    <row r="89" spans="1:22">
      <c r="B89">
        <v>3</v>
      </c>
      <c r="C89" s="11" t="s">
        <v>36</v>
      </c>
      <c r="D89" s="128">
        <f t="shared" si="16"/>
        <v>0</v>
      </c>
      <c r="E89" s="128">
        <f t="shared" si="16"/>
        <v>0</v>
      </c>
      <c r="F89" s="131">
        <f t="shared" si="16"/>
        <v>0</v>
      </c>
      <c r="G89" s="241">
        <f t="shared" si="18"/>
        <v>0</v>
      </c>
      <c r="H89" s="242">
        <f>D6</f>
        <v>34.807484303904374</v>
      </c>
      <c r="I89" s="128">
        <f>E6+G81</f>
        <v>2040.2923115977223</v>
      </c>
      <c r="J89" s="128">
        <f t="shared" si="17"/>
        <v>714.93524230624109</v>
      </c>
      <c r="K89" s="128">
        <f t="shared" si="17"/>
        <v>17.419910921544723</v>
      </c>
      <c r="L89" s="128">
        <f t="shared" si="17"/>
        <v>53.449823438714375</v>
      </c>
      <c r="M89" s="197">
        <f t="shared" si="17"/>
        <v>-9.2152882938832004E-2</v>
      </c>
      <c r="N89" s="197">
        <f>SUM(H89:M89)</f>
        <v>2860.8126196851877</v>
      </c>
      <c r="O89" s="197">
        <f>G89+N89</f>
        <v>2860.8126196851877</v>
      </c>
      <c r="P89" s="197">
        <f>L6</f>
        <v>268.6425967614216</v>
      </c>
      <c r="Q89" s="197">
        <f t="shared" si="19"/>
        <v>3129.4552164466095</v>
      </c>
      <c r="R89" s="197">
        <f t="shared" si="20"/>
        <v>3129.4552164466095</v>
      </c>
      <c r="S89" s="197">
        <f>-O89*D31</f>
        <v>-443.34782593001597</v>
      </c>
      <c r="T89" s="197">
        <f t="shared" si="21"/>
        <v>2686.1073905165936</v>
      </c>
      <c r="U89" s="228">
        <f>R89+S89</f>
        <v>2686.1073905165936</v>
      </c>
      <c r="V89" s="247">
        <f>P89+S89</f>
        <v>-174.70522916859437</v>
      </c>
    </row>
    <row r="90" spans="1:22" ht="14.25" thickBot="1">
      <c r="C90" s="132" t="s">
        <v>84</v>
      </c>
      <c r="D90" s="128">
        <f>SUM(D87:D89)</f>
        <v>0</v>
      </c>
      <c r="E90" s="128">
        <f t="shared" ref="E90:F90" si="23">SUM(E87:E89)</f>
        <v>0</v>
      </c>
      <c r="F90" s="131">
        <f t="shared" si="23"/>
        <v>0</v>
      </c>
      <c r="G90" s="243">
        <f>SUM(G87:G89)</f>
        <v>0</v>
      </c>
      <c r="H90" s="244">
        <f t="shared" ref="H90:N90" si="24">SUM(H87:H89)</f>
        <v>39.071926197032305</v>
      </c>
      <c r="I90" s="161">
        <f t="shared" si="24"/>
        <v>2403.5440991104342</v>
      </c>
      <c r="J90" s="161">
        <f t="shared" si="24"/>
        <v>716.27573363915667</v>
      </c>
      <c r="K90" s="161">
        <f t="shared" si="24"/>
        <v>151.00470389016428</v>
      </c>
      <c r="L90" s="161">
        <f t="shared" si="24"/>
        <v>243.943413236445</v>
      </c>
      <c r="M90" s="238">
        <f t="shared" si="24"/>
        <v>-2.496801848849179</v>
      </c>
      <c r="N90" s="238">
        <f t="shared" si="24"/>
        <v>3551.3430742243827</v>
      </c>
      <c r="O90" s="238">
        <f>SUM(O87:O89)</f>
        <v>3551.3430742243827</v>
      </c>
      <c r="P90" s="238">
        <f>SUM(P87:P89)</f>
        <v>720.29315965745729</v>
      </c>
      <c r="Q90" s="238">
        <f t="shared" ref="Q90:R90" si="25">SUM(Q87:Q89)</f>
        <v>4271.6362338818399</v>
      </c>
      <c r="R90" s="238">
        <f t="shared" si="25"/>
        <v>4271.6362338818399</v>
      </c>
      <c r="S90" s="238">
        <f>SUM(S87:S89)</f>
        <v>-869.86366253139533</v>
      </c>
      <c r="T90" s="238">
        <f>SUM(T87:T89)</f>
        <v>3401.7725713504451</v>
      </c>
      <c r="U90" s="237">
        <f>SUM(U87:U89)</f>
        <v>3401.7725713504451</v>
      </c>
      <c r="V90" s="248">
        <f>SUM(V87:V89)</f>
        <v>-149.57050287393807</v>
      </c>
    </row>
    <row r="91" spans="1:22" ht="14.25" thickBot="1">
      <c r="C91" s="133" t="s">
        <v>77</v>
      </c>
      <c r="D91" s="161">
        <f>基本!D17*D92</f>
        <v>94.487686768897476</v>
      </c>
      <c r="E91" s="161">
        <f>基本!E17*E92</f>
        <v>204.09184975623012</v>
      </c>
      <c r="F91" s="161">
        <f>基本!F17*F92</f>
        <v>1663.552836974839</v>
      </c>
      <c r="G91" s="245">
        <f>SUM(D91:F91)</f>
        <v>1962.1323734999667</v>
      </c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</row>
    <row r="92" spans="1:22" ht="14.25" thickBot="1">
      <c r="C92" s="69" t="s">
        <v>85</v>
      </c>
      <c r="D92" s="259">
        <f t="array" ref="D92:F92">TRANSPOSE(L79:L81)</f>
        <v>215.38970473070086</v>
      </c>
      <c r="E92" s="259">
        <v>500.27547610315065</v>
      </c>
      <c r="F92" s="260">
        <v>2686.107390516594</v>
      </c>
      <c r="G92" s="246">
        <f>SUM(D92:F92)</f>
        <v>3401.7725713504456</v>
      </c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229"/>
      <c r="T92" s="183"/>
      <c r="U92" s="183"/>
      <c r="V92" s="183"/>
    </row>
    <row r="93" spans="1:22">
      <c r="I93" s="62"/>
      <c r="S93" s="148"/>
    </row>
    <row r="94" spans="1:22" ht="14.25" thickBot="1">
      <c r="S94" s="229"/>
    </row>
    <row r="95" spans="1:22">
      <c r="C95" s="10"/>
      <c r="D95" s="249" t="s">
        <v>81</v>
      </c>
      <c r="E95" s="249" t="s">
        <v>80</v>
      </c>
      <c r="F95" s="250" t="s">
        <v>82</v>
      </c>
    </row>
    <row r="96" spans="1:22">
      <c r="C96" s="11" t="s">
        <v>79</v>
      </c>
      <c r="D96" s="262">
        <f>U90-基本!U7</f>
        <v>-112.77636584033189</v>
      </c>
      <c r="E96" s="119">
        <f>D96/基本!U7</f>
        <v>-3.208843235811519E-2</v>
      </c>
      <c r="F96" s="251">
        <f>D96/S$7</f>
        <v>-1.6613457239266547</v>
      </c>
      <c r="S96" s="229"/>
    </row>
    <row r="97" spans="3:8">
      <c r="C97" s="11" t="s">
        <v>77</v>
      </c>
      <c r="D97" s="262">
        <f>G91-基本!G14</f>
        <v>-50.717051939299154</v>
      </c>
      <c r="E97" s="119">
        <f>D97/基本!T7</f>
        <v>-2.5196644765532395E-2</v>
      </c>
      <c r="F97" s="251">
        <f>D97/S$7</f>
        <v>-0.74712956692374233</v>
      </c>
      <c r="H97" s="148"/>
    </row>
    <row r="98" spans="3:8" ht="14.25" thickBot="1">
      <c r="C98" s="37" t="s">
        <v>76</v>
      </c>
      <c r="D98" s="263">
        <f>V90-基本!W7</f>
        <v>343.02982611934067</v>
      </c>
      <c r="E98" s="252"/>
      <c r="F98" s="253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</vt:lpstr>
      <vt:lpstr>移出増加効果（一次効果）</vt:lpstr>
      <vt:lpstr>移出増加効果(二次効果）</vt:lpstr>
      <vt:lpstr>消費増加効果（一次効果）</vt:lpstr>
      <vt:lpstr>消費増加効果(二次効果） </vt:lpstr>
      <vt:lpstr>消費増加＋自給率アップ（一次効果）</vt:lpstr>
      <vt:lpstr>消費増加＋自給率アップ(二次効果）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中村良平</cp:lastModifiedBy>
  <cp:lastPrinted>2015-09-25T19:30:33Z</cp:lastPrinted>
  <dcterms:created xsi:type="dcterms:W3CDTF">2015-09-25T19:29:18Z</dcterms:created>
  <dcterms:modified xsi:type="dcterms:W3CDTF">2017-07-18T04:28:01Z</dcterms:modified>
</cp:coreProperties>
</file>